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K Official\Tie\Tie Essentials\"/>
    </mc:Choice>
  </mc:AlternateContent>
  <xr:revisionPtr revIDLastSave="0" documentId="13_ncr:1_{C3DE7731-E815-4175-91C1-08F2DB1E7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sh Flow" sheetId="7" r:id="rId1"/>
    <sheet name="Cashflow" sheetId="5" state="hidden" r:id="rId2"/>
    <sheet name="Fixed assets" sheetId="4" state="hidden" r:id="rId3"/>
    <sheet name="Loan workings" sheetId="3" state="hidden" r:id="rId4"/>
  </sheets>
  <calcPr calcId="191029"/>
</workbook>
</file>

<file path=xl/calcChain.xml><?xml version="1.0" encoding="utf-8"?>
<calcChain xmlns="http://schemas.openxmlformats.org/spreadsheetml/2006/main">
  <c r="L3" i="7" l="1"/>
  <c r="B5" i="7"/>
  <c r="C13" i="7"/>
  <c r="N5" i="7" s="1"/>
  <c r="N29" i="7" s="1"/>
  <c r="O31" i="7" s="1"/>
  <c r="B13" i="7"/>
  <c r="N28" i="7"/>
  <c r="N27" i="7"/>
  <c r="N26" i="7"/>
  <c r="N22" i="7"/>
  <c r="N12" i="7"/>
  <c r="N4" i="7"/>
  <c r="N21" i="7" s="1"/>
  <c r="O24" i="7" s="1"/>
  <c r="L28" i="7"/>
  <c r="L27" i="7"/>
  <c r="L26" i="7"/>
  <c r="M31" i="7" s="1"/>
  <c r="M24" i="7"/>
  <c r="L22" i="7"/>
  <c r="L21" i="7"/>
  <c r="L12" i="7"/>
  <c r="L4" i="7"/>
  <c r="H13" i="7"/>
  <c r="G23" i="7"/>
  <c r="L11" i="7" s="1"/>
  <c r="G21" i="7"/>
  <c r="L10" i="7" s="1"/>
  <c r="G13" i="7"/>
  <c r="L16" i="7" s="1"/>
  <c r="G11" i="7"/>
  <c r="L14" i="7" s="1"/>
  <c r="C3" i="7"/>
  <c r="B7" i="7"/>
  <c r="B11" i="7" s="1"/>
  <c r="E19" i="5"/>
  <c r="D18" i="5"/>
  <c r="D7" i="5"/>
  <c r="D31" i="5"/>
  <c r="D27" i="5"/>
  <c r="E27" i="5"/>
  <c r="E23" i="5"/>
  <c r="D23" i="5"/>
  <c r="E17" i="5"/>
  <c r="J13" i="5"/>
  <c r="K13" i="5"/>
  <c r="J10" i="5"/>
  <c r="F11" i="4"/>
  <c r="F15" i="4" s="1"/>
  <c r="G11" i="4"/>
  <c r="G15" i="4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D8" i="3"/>
  <c r="M5" i="3"/>
  <c r="M17" i="7" l="1"/>
  <c r="N16" i="7"/>
  <c r="C5" i="7"/>
  <c r="C7" i="7" s="1"/>
  <c r="C11" i="7" s="1"/>
  <c r="C15" i="7" s="1"/>
  <c r="C19" i="7" s="1"/>
  <c r="C21" i="7" s="1"/>
  <c r="C23" i="7" s="1"/>
  <c r="N3" i="7" s="1"/>
  <c r="B15" i="7"/>
  <c r="B19" i="7" s="1"/>
  <c r="B21" i="7" s="1"/>
  <c r="B23" i="7" s="1"/>
  <c r="H21" i="7"/>
  <c r="N10" i="7" s="1"/>
  <c r="K12" i="5"/>
  <c r="K8" i="5"/>
  <c r="K10" i="5"/>
  <c r="D17" i="5"/>
  <c r="D20" i="5" s="1"/>
  <c r="K9" i="5"/>
  <c r="J9" i="5"/>
  <c r="E20" i="5"/>
  <c r="F14" i="4"/>
  <c r="F16" i="4" s="1"/>
  <c r="F18" i="4" s="1"/>
  <c r="G14" i="4" s="1"/>
  <c r="E7" i="5" s="1"/>
  <c r="E8" i="3"/>
  <c r="N5" i="3"/>
  <c r="H11" i="7" l="1"/>
  <c r="N14" i="7" s="1"/>
  <c r="N11" i="7"/>
  <c r="O17" i="7" s="1"/>
  <c r="G5" i="7"/>
  <c r="G15" i="7" s="1"/>
  <c r="M6" i="7"/>
  <c r="M19" i="7" s="1"/>
  <c r="M34" i="7" s="1"/>
  <c r="M38" i="7" s="1"/>
  <c r="O6" i="7"/>
  <c r="J12" i="5"/>
  <c r="F8" i="3"/>
  <c r="C9" i="3" s="1"/>
  <c r="D9" i="3" s="1"/>
  <c r="G16" i="4"/>
  <c r="O19" i="7" l="1"/>
  <c r="O34" i="7" s="1"/>
  <c r="G27" i="7"/>
  <c r="G29" i="7" s="1"/>
  <c r="O36" i="7"/>
  <c r="H5" i="7"/>
  <c r="H15" i="7" s="1"/>
  <c r="J8" i="5"/>
  <c r="G18" i="4"/>
  <c r="E9" i="3"/>
  <c r="O38" i="7" l="1"/>
  <c r="H27" i="7" s="1"/>
  <c r="H29" i="7" s="1"/>
  <c r="H31" i="7" s="1"/>
  <c r="F9" i="3"/>
  <c r="C10" i="3" s="1"/>
  <c r="D10" i="3" s="1"/>
  <c r="E10" i="3" l="1"/>
  <c r="F10" i="3" l="1"/>
  <c r="C11" i="3" s="1"/>
  <c r="D11" i="3" s="1"/>
  <c r="E11" i="3" l="1"/>
  <c r="F11" i="3" l="1"/>
  <c r="C12" i="3" s="1"/>
  <c r="D12" i="3"/>
  <c r="E12" i="3" s="1"/>
  <c r="F12" i="3" s="1"/>
  <c r="C13" i="3" s="1"/>
  <c r="D13" i="3" l="1"/>
  <c r="E13" i="3" s="1"/>
  <c r="F13" i="3" s="1"/>
  <c r="C14" i="3" s="1"/>
  <c r="D14" i="3" l="1"/>
  <c r="E14" i="3" s="1"/>
  <c r="F14" i="3" s="1"/>
  <c r="C15" i="3" s="1"/>
  <c r="D15" i="3" l="1"/>
  <c r="E15" i="3" s="1"/>
  <c r="F15" i="3" s="1"/>
  <c r="C16" i="3" s="1"/>
  <c r="D16" i="3" l="1"/>
  <c r="E16" i="3" s="1"/>
  <c r="F16" i="3" s="1"/>
  <c r="C17" i="3" s="1"/>
  <c r="D17" i="3" l="1"/>
  <c r="E17" i="3" s="1"/>
  <c r="F17" i="3" s="1"/>
  <c r="C18" i="3" s="1"/>
  <c r="D18" i="3" l="1"/>
  <c r="E18" i="3" s="1"/>
  <c r="F18" i="3" s="1"/>
  <c r="C19" i="3" s="1"/>
  <c r="D19" i="3" l="1"/>
  <c r="E19" i="3" l="1"/>
  <c r="L12" i="3"/>
  <c r="D8" i="5" l="1"/>
  <c r="D26" i="5"/>
  <c r="K12" i="3"/>
  <c r="F19" i="3"/>
  <c r="C20" i="3" s="1"/>
  <c r="D20" i="3" s="1"/>
  <c r="E20" i="3" l="1"/>
  <c r="D25" i="5"/>
  <c r="D28" i="5" s="1"/>
  <c r="M12" i="3"/>
  <c r="F20" i="3" l="1"/>
  <c r="C21" i="3" s="1"/>
  <c r="D21" i="3" s="1"/>
  <c r="E21" i="3" l="1"/>
  <c r="F21" i="3" l="1"/>
  <c r="C22" i="3" s="1"/>
  <c r="D22" i="3" l="1"/>
  <c r="E22" i="3" l="1"/>
  <c r="F22" i="3" l="1"/>
  <c r="C23" i="3" s="1"/>
  <c r="D23" i="3" l="1"/>
  <c r="E23" i="3" l="1"/>
  <c r="F23" i="3" l="1"/>
  <c r="C24" i="3" s="1"/>
  <c r="D24" i="3" s="1"/>
  <c r="E24" i="3" l="1"/>
  <c r="F24" i="3" l="1"/>
  <c r="C25" i="3" s="1"/>
  <c r="D25" i="3" s="1"/>
  <c r="E25" i="3" s="1"/>
  <c r="F25" i="3" s="1"/>
  <c r="C26" i="3" s="1"/>
  <c r="D26" i="3" l="1"/>
  <c r="E26" i="3" s="1"/>
  <c r="F26" i="3" s="1"/>
  <c r="C27" i="3" s="1"/>
  <c r="D27" i="3" l="1"/>
  <c r="E27" i="3" s="1"/>
  <c r="F27" i="3" s="1"/>
  <c r="C28" i="3" s="1"/>
  <c r="D28" i="3" s="1"/>
  <c r="E28" i="3" s="1"/>
  <c r="F28" i="3" s="1"/>
  <c r="C29" i="3" s="1"/>
  <c r="D29" i="3" s="1"/>
  <c r="E29" i="3" s="1"/>
  <c r="F29" i="3" s="1"/>
  <c r="C30" i="3" s="1"/>
  <c r="D30" i="3" l="1"/>
  <c r="E30" i="3" s="1"/>
  <c r="F30" i="3"/>
  <c r="C31" i="3" s="1"/>
  <c r="D31" i="3" l="1"/>
  <c r="E31" i="3" l="1"/>
  <c r="L13" i="3"/>
  <c r="E26" i="5" l="1"/>
  <c r="E8" i="5"/>
  <c r="K13" i="3"/>
  <c r="F31" i="3"/>
  <c r="C32" i="3" s="1"/>
  <c r="D32" i="3" s="1"/>
  <c r="E32" i="3" s="1"/>
  <c r="F32" i="3" s="1"/>
  <c r="C33" i="3" s="1"/>
  <c r="D33" i="3" s="1"/>
  <c r="E33" i="3" s="1"/>
  <c r="F33" i="3" s="1"/>
  <c r="C34" i="3" s="1"/>
  <c r="D34" i="3" l="1"/>
  <c r="E34" i="3" s="1"/>
  <c r="F34" i="3" s="1"/>
  <c r="C35" i="3" s="1"/>
  <c r="M13" i="3"/>
  <c r="E25" i="5"/>
  <c r="E28" i="5" s="1"/>
  <c r="D35" i="3" l="1"/>
  <c r="E35" i="3" s="1"/>
  <c r="F35" i="3" s="1"/>
  <c r="C36" i="3" s="1"/>
  <c r="D36" i="3" s="1"/>
  <c r="E36" i="3" s="1"/>
  <c r="F36" i="3" s="1"/>
  <c r="C37" i="3" s="1"/>
  <c r="D37" i="3" s="1"/>
  <c r="E37" i="3" s="1"/>
  <c r="F37" i="3" s="1"/>
  <c r="C38" i="3" s="1"/>
  <c r="D38" i="3" l="1"/>
  <c r="E38" i="3" s="1"/>
  <c r="F38" i="3"/>
  <c r="C39" i="3" s="1"/>
  <c r="D39" i="3" l="1"/>
  <c r="E39" i="3" s="1"/>
  <c r="F39" i="3" s="1"/>
  <c r="C40" i="3" s="1"/>
  <c r="D40" i="3" s="1"/>
  <c r="E40" i="3" s="1"/>
  <c r="F40" i="3" s="1"/>
  <c r="C41" i="3" s="1"/>
  <c r="D41" i="3" s="1"/>
  <c r="E41" i="3" s="1"/>
  <c r="F41" i="3" s="1"/>
  <c r="C42" i="3" s="1"/>
  <c r="D42" i="3" l="1"/>
  <c r="E42" i="3" s="1"/>
  <c r="F42" i="3"/>
  <c r="C43" i="3" s="1"/>
  <c r="D43" i="3" l="1"/>
  <c r="E43" i="3" s="1"/>
  <c r="F43" i="3"/>
  <c r="C44" i="3" s="1"/>
  <c r="D44" i="3" s="1"/>
  <c r="E44" i="3" s="1"/>
  <c r="F44" i="3" s="1"/>
  <c r="C45" i="3" s="1"/>
  <c r="D45" i="3" s="1"/>
  <c r="E45" i="3" s="1"/>
  <c r="F45" i="3" s="1"/>
  <c r="C46" i="3" s="1"/>
  <c r="D46" i="3" l="1"/>
  <c r="E46" i="3" s="1"/>
  <c r="F46" i="3" s="1"/>
  <c r="C47" i="3" s="1"/>
  <c r="D47" i="3" l="1"/>
  <c r="E47" i="3" s="1"/>
  <c r="F47" i="3" s="1"/>
  <c r="C48" i="3" s="1"/>
  <c r="D48" i="3" l="1"/>
  <c r="E48" i="3" s="1"/>
  <c r="F48" i="3" s="1"/>
  <c r="C49" i="3" s="1"/>
  <c r="D49" i="3" l="1"/>
  <c r="E49" i="3" s="1"/>
  <c r="F49" i="3" s="1"/>
  <c r="C50" i="3" s="1"/>
  <c r="D50" i="3" l="1"/>
  <c r="E50" i="3" s="1"/>
  <c r="F50" i="3" s="1"/>
  <c r="C51" i="3" s="1"/>
  <c r="D51" i="3" l="1"/>
  <c r="E51" i="3" s="1"/>
  <c r="F51" i="3" s="1"/>
  <c r="C52" i="3" s="1"/>
  <c r="D52" i="3" l="1"/>
  <c r="E52" i="3" s="1"/>
  <c r="F52" i="3" s="1"/>
  <c r="C53" i="3" s="1"/>
  <c r="D53" i="3" l="1"/>
  <c r="E53" i="3" s="1"/>
  <c r="F53" i="3" s="1"/>
  <c r="C54" i="3" s="1"/>
  <c r="D54" i="3" l="1"/>
  <c r="E54" i="3" s="1"/>
  <c r="F54" i="3" s="1"/>
  <c r="C55" i="3" s="1"/>
  <c r="D55" i="3" l="1"/>
  <c r="E55" i="3" s="1"/>
  <c r="F55" i="3" s="1"/>
  <c r="C56" i="3" s="1"/>
  <c r="D56" i="3" l="1"/>
  <c r="E56" i="3" s="1"/>
  <c r="F56" i="3" s="1"/>
  <c r="C57" i="3" s="1"/>
  <c r="D57" i="3" l="1"/>
  <c r="E57" i="3" s="1"/>
  <c r="F57" i="3" s="1"/>
  <c r="C58" i="3" s="1"/>
  <c r="D58" i="3" l="1"/>
  <c r="E58" i="3" s="1"/>
  <c r="F58" i="3" s="1"/>
  <c r="C59" i="3" s="1"/>
  <c r="D59" i="3" l="1"/>
  <c r="E59" i="3" s="1"/>
  <c r="F59" i="3" s="1"/>
  <c r="C60" i="3" s="1"/>
  <c r="D60" i="3" l="1"/>
  <c r="E60" i="3" s="1"/>
  <c r="F60" i="3" s="1"/>
  <c r="C61" i="3" s="1"/>
  <c r="D61" i="3" l="1"/>
  <c r="E61" i="3" s="1"/>
  <c r="F61" i="3" s="1"/>
  <c r="C62" i="3" s="1"/>
  <c r="D62" i="3" l="1"/>
  <c r="E62" i="3" s="1"/>
  <c r="F62" i="3" s="1"/>
  <c r="C63" i="3" s="1"/>
  <c r="D63" i="3" l="1"/>
  <c r="E63" i="3" s="1"/>
  <c r="F63" i="3" s="1"/>
  <c r="C64" i="3" s="1"/>
  <c r="D64" i="3" l="1"/>
  <c r="E64" i="3" s="1"/>
  <c r="F64" i="3" s="1"/>
  <c r="C65" i="3" s="1"/>
  <c r="D65" i="3" l="1"/>
  <c r="E65" i="3" s="1"/>
  <c r="F65" i="3" s="1"/>
  <c r="C66" i="3" s="1"/>
  <c r="D66" i="3" l="1"/>
  <c r="E66" i="3" s="1"/>
  <c r="F66" i="3" s="1"/>
  <c r="C67" i="3" s="1"/>
  <c r="D67" i="3" l="1"/>
  <c r="E67" i="3" l="1"/>
  <c r="F67" i="3" s="1"/>
  <c r="D68" i="3"/>
  <c r="E68" i="3" s="1"/>
  <c r="E6" i="5" l="1"/>
  <c r="E9" i="5" s="1"/>
  <c r="E13" i="5"/>
  <c r="D13" i="5"/>
  <c r="D6" i="5"/>
  <c r="D9" i="5" s="1"/>
  <c r="J14" i="5" l="1"/>
  <c r="J15" i="5" s="1"/>
  <c r="D11" i="5" s="1"/>
  <c r="D12" i="5" s="1"/>
  <c r="D14" i="5" s="1"/>
  <c r="D30" i="5" s="1"/>
  <c r="D32" i="5" s="1"/>
  <c r="E31" i="5" l="1"/>
  <c r="K14" i="5"/>
  <c r="K15" i="5" s="1"/>
  <c r="E11" i="5" s="1"/>
  <c r="E12" i="5" s="1"/>
  <c r="E14" i="5" s="1"/>
  <c r="E30" i="5" s="1"/>
  <c r="E32" i="5" l="1"/>
  <c r="G31" i="7"/>
</calcChain>
</file>

<file path=xl/sharedStrings.xml><?xml version="1.0" encoding="utf-8"?>
<sst xmlns="http://schemas.openxmlformats.org/spreadsheetml/2006/main" count="127" uniqueCount="108">
  <si>
    <t>Particulars</t>
  </si>
  <si>
    <t>Financial Year</t>
  </si>
  <si>
    <t>20-21</t>
  </si>
  <si>
    <t>21-22</t>
  </si>
  <si>
    <t>EBIDT</t>
  </si>
  <si>
    <t>PAT</t>
  </si>
  <si>
    <t>Year-1</t>
  </si>
  <si>
    <t>Year-2</t>
  </si>
  <si>
    <t>2021-2021</t>
  </si>
  <si>
    <t>ASSETS</t>
  </si>
  <si>
    <t>Total</t>
  </si>
  <si>
    <t>LIABILITIES</t>
  </si>
  <si>
    <t>Loan</t>
  </si>
  <si>
    <t>Loan EMI</t>
  </si>
  <si>
    <t>Interest</t>
  </si>
  <si>
    <t>Months</t>
  </si>
  <si>
    <t>Opening Prin</t>
  </si>
  <si>
    <t>Principle</t>
  </si>
  <si>
    <t>Cumulative Prin</t>
  </si>
  <si>
    <t>P+I</t>
  </si>
  <si>
    <t xml:space="preserve">Interest </t>
  </si>
  <si>
    <t>Payments</t>
  </si>
  <si>
    <t>Principal</t>
  </si>
  <si>
    <t>Additions</t>
  </si>
  <si>
    <t>Furniture</t>
  </si>
  <si>
    <t>Building</t>
  </si>
  <si>
    <t>Opening balance</t>
  </si>
  <si>
    <t>Gross</t>
  </si>
  <si>
    <t>Depreciation</t>
  </si>
  <si>
    <t>Closing balance</t>
  </si>
  <si>
    <t>Office equipments</t>
  </si>
  <si>
    <t>CASH FLOW FROM OPERATING ACTIVITIES</t>
  </si>
  <si>
    <t>Net Profit before extra ordinary items and tax</t>
  </si>
  <si>
    <t>Add: Depreciation &amp; Amortisation</t>
  </si>
  <si>
    <t>Add: Interest on Debt</t>
  </si>
  <si>
    <t>Operating profit before working capital changes</t>
  </si>
  <si>
    <t>Working capital changes</t>
  </si>
  <si>
    <t>Cash used in operations</t>
  </si>
  <si>
    <t>Less: Taxes paid</t>
  </si>
  <si>
    <t>Net cash generated/(used) in operating activities</t>
  </si>
  <si>
    <t>CASH FLOW FROM INVESTING ACTIVITY</t>
  </si>
  <si>
    <t>Purchase of fixed assets</t>
  </si>
  <si>
    <t>Net cash used in investing activities</t>
  </si>
  <si>
    <t>CASH FLOW FROM FINANCIAL ACTIVITIES</t>
  </si>
  <si>
    <t>Issue of Securities</t>
  </si>
  <si>
    <t>Loan Repayment</t>
  </si>
  <si>
    <t>Interest on Borrowings</t>
  </si>
  <si>
    <t>Net cash (used for)/ provided by financing activities</t>
  </si>
  <si>
    <t>Net Increase /(Decrease) in cash and cash equivalents</t>
  </si>
  <si>
    <t>Cash and cash equivalents at the beginning of the period</t>
  </si>
  <si>
    <t>Cash and cash equivalents at the end of the period</t>
  </si>
  <si>
    <t>Change in Current Assets</t>
  </si>
  <si>
    <t>(Increase)/Decrease in Inventories</t>
  </si>
  <si>
    <t>(Increase)/Decrease in Trade receivable</t>
  </si>
  <si>
    <t>(Increase)/Decrease in Other current assets</t>
  </si>
  <si>
    <t>Change in Current Liabilities</t>
  </si>
  <si>
    <t>Increase/(Decrease) in Trade Payables</t>
  </si>
  <si>
    <t>Increase/(Decrease) in Other Liabilities</t>
  </si>
  <si>
    <t>Increase/(Decrease) in Short-term provisions</t>
  </si>
  <si>
    <t>Sale of Investments</t>
  </si>
  <si>
    <t>Purchase of Investments</t>
  </si>
  <si>
    <t>Loan received</t>
  </si>
  <si>
    <t>Loan borrowed</t>
  </si>
  <si>
    <r>
      <rPr>
        <b/>
        <sz val="12"/>
        <rFont val="Calibri"/>
        <family val="2"/>
        <scheme val="minor"/>
      </rPr>
      <t xml:space="preserve">C) </t>
    </r>
    <r>
      <rPr>
        <b/>
        <u val="double"/>
        <sz val="12"/>
        <rFont val="Calibri"/>
        <family val="2"/>
        <scheme val="minor"/>
      </rPr>
      <t>Cash Flow Statement</t>
    </r>
  </si>
  <si>
    <t>Sales</t>
  </si>
  <si>
    <t>Direct Expenses</t>
  </si>
  <si>
    <t>Gross Profit</t>
  </si>
  <si>
    <t>Tax</t>
  </si>
  <si>
    <t>Indirec Expenses</t>
  </si>
  <si>
    <t>Equity</t>
  </si>
  <si>
    <t>Reserves and Surplus</t>
  </si>
  <si>
    <t>Loan from Bank</t>
  </si>
  <si>
    <t>Loan From Directors</t>
  </si>
  <si>
    <t>Vendors Payable</t>
  </si>
  <si>
    <t>Expenses Payable</t>
  </si>
  <si>
    <t>Fixed Assets</t>
  </si>
  <si>
    <t>Investment</t>
  </si>
  <si>
    <t>Receivable</t>
  </si>
  <si>
    <t>Inventory</t>
  </si>
  <si>
    <t>Advances</t>
  </si>
  <si>
    <t>Cash and Bank Balance</t>
  </si>
  <si>
    <t>EBDT</t>
  </si>
  <si>
    <t>EBT</t>
  </si>
  <si>
    <t>PROFIT AND LOSS ACCOUNT</t>
  </si>
  <si>
    <t>BALANCE SHEET</t>
  </si>
  <si>
    <t>Profit After Tax</t>
  </si>
  <si>
    <t>Add- Depreciation</t>
  </si>
  <si>
    <t>Working Capital Changes</t>
  </si>
  <si>
    <t>Receivables</t>
  </si>
  <si>
    <t>Funds from Operations</t>
  </si>
  <si>
    <t>A</t>
  </si>
  <si>
    <t>Investments</t>
  </si>
  <si>
    <t>B</t>
  </si>
  <si>
    <t>Bank Loan</t>
  </si>
  <si>
    <t>Loan from Directors</t>
  </si>
  <si>
    <t>Total Cash Generated</t>
  </si>
  <si>
    <t>Opening Balance</t>
  </si>
  <si>
    <t>Closing Balance</t>
  </si>
  <si>
    <t>Funds in Investment Activities</t>
  </si>
  <si>
    <t>CASH FLOW</t>
  </si>
  <si>
    <t>D</t>
  </si>
  <si>
    <t>E</t>
  </si>
  <si>
    <t>F</t>
  </si>
  <si>
    <t>C</t>
  </si>
  <si>
    <t>Funds from Financing Activities</t>
  </si>
  <si>
    <t>Fixed Assets ( BS FA+ Dep)</t>
  </si>
  <si>
    <t>Interest ( Less) ( Outflow)</t>
  </si>
  <si>
    <t>Add- Interest (Not operation)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</si>
</sst>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_ * #,##0.00000_ ;_ * \-#,##0.000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u val="double"/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/>
    <xf numFmtId="164" fontId="4" fillId="0" borderId="4" xfId="1" applyNumberFormat="1" applyFont="1" applyFill="1" applyBorder="1" applyAlignment="1"/>
    <xf numFmtId="164" fontId="0" fillId="0" borderId="0" xfId="1" applyNumberFormat="1" applyFont="1"/>
    <xf numFmtId="2" fontId="2" fillId="0" borderId="0" xfId="1" applyNumberFormat="1" applyFont="1"/>
    <xf numFmtId="14" fontId="2" fillId="0" borderId="0" xfId="1" applyNumberFormat="1" applyFont="1"/>
    <xf numFmtId="2" fontId="0" fillId="0" borderId="0" xfId="1" applyNumberFormat="1" applyFont="1"/>
    <xf numFmtId="14" fontId="0" fillId="0" borderId="0" xfId="1" applyNumberFormat="1" applyFont="1"/>
    <xf numFmtId="2" fontId="2" fillId="0" borderId="7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" fontId="0" fillId="0" borderId="11" xfId="1" applyNumberFormat="1" applyFont="1" applyBorder="1"/>
    <xf numFmtId="164" fontId="0" fillId="0" borderId="12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6" fontId="0" fillId="0" borderId="0" xfId="1" applyNumberFormat="1" applyFont="1"/>
    <xf numFmtId="2" fontId="0" fillId="0" borderId="13" xfId="1" applyNumberFormat="1" applyFont="1" applyBorder="1"/>
    <xf numFmtId="164" fontId="2" fillId="0" borderId="14" xfId="1" applyNumberFormat="1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2" fillId="0" borderId="0" xfId="0" applyFont="1"/>
    <xf numFmtId="164" fontId="2" fillId="0" borderId="1" xfId="1" applyNumberFormat="1" applyFont="1" applyBorder="1" applyAlignment="1">
      <alignment horizontal="center"/>
    </xf>
    <xf numFmtId="165" fontId="3" fillId="0" borderId="3" xfId="3" applyNumberFormat="1" applyFont="1" applyFill="1" applyBorder="1" applyAlignment="1">
      <alignment horizontal="center" vertical="center" wrapText="1"/>
    </xf>
    <xf numFmtId="0" fontId="0" fillId="0" borderId="4" xfId="0" applyBorder="1"/>
    <xf numFmtId="165" fontId="4" fillId="0" borderId="4" xfId="1" applyNumberFormat="1" applyFont="1" applyFill="1" applyBorder="1" applyAlignment="1"/>
    <xf numFmtId="165" fontId="3" fillId="0" borderId="4" xfId="1" applyNumberFormat="1" applyFont="1" applyFill="1" applyBorder="1" applyAlignment="1">
      <alignment wrapText="1"/>
    </xf>
    <xf numFmtId="164" fontId="4" fillId="0" borderId="5" xfId="1" applyNumberFormat="1" applyFont="1" applyFill="1" applyBorder="1" applyAlignment="1"/>
    <xf numFmtId="165" fontId="3" fillId="0" borderId="4" xfId="1" applyNumberFormat="1" applyFont="1" applyFill="1" applyBorder="1" applyAlignment="1"/>
    <xf numFmtId="165" fontId="4" fillId="0" borderId="4" xfId="1" applyNumberFormat="1" applyFont="1" applyFill="1" applyBorder="1"/>
    <xf numFmtId="3" fontId="0" fillId="0" borderId="0" xfId="0" applyNumberFormat="1"/>
    <xf numFmtId="164" fontId="3" fillId="0" borderId="5" xfId="1" applyNumberFormat="1" applyFont="1" applyFill="1" applyBorder="1" applyAlignment="1"/>
    <xf numFmtId="165" fontId="4" fillId="0" borderId="4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/>
    <xf numFmtId="164" fontId="4" fillId="0" borderId="1" xfId="1" applyNumberFormat="1" applyFont="1" applyFill="1" applyBorder="1" applyAlignment="1">
      <alignment horizontal="left" indent="1"/>
    </xf>
    <xf numFmtId="164" fontId="3" fillId="0" borderId="1" xfId="1" applyNumberFormat="1" applyFont="1" applyFill="1" applyBorder="1" applyAlignment="1">
      <alignment horizontal="left" indent="1"/>
    </xf>
    <xf numFmtId="43" fontId="0" fillId="0" borderId="0" xfId="1" applyFont="1"/>
    <xf numFmtId="2" fontId="0" fillId="0" borderId="0" xfId="0" applyNumberFormat="1"/>
    <xf numFmtId="0" fontId="6" fillId="0" borderId="0" xfId="0" applyFont="1" applyFill="1"/>
    <xf numFmtId="0" fontId="8" fillId="0" borderId="0" xfId="0" applyFont="1"/>
    <xf numFmtId="0" fontId="9" fillId="3" borderId="1" xfId="0" applyFont="1" applyFill="1" applyBorder="1"/>
    <xf numFmtId="0" fontId="9" fillId="2" borderId="1" xfId="0" applyFont="1" applyFill="1" applyBorder="1"/>
    <xf numFmtId="0" fontId="8" fillId="0" borderId="1" xfId="0" applyFont="1" applyBorder="1"/>
    <xf numFmtId="0" fontId="9" fillId="3" borderId="0" xfId="0" applyFont="1" applyFill="1"/>
    <xf numFmtId="0" fontId="8" fillId="3" borderId="1" xfId="0" applyFont="1" applyFill="1" applyBorder="1"/>
    <xf numFmtId="0" fontId="9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B565-4BD2-4AE3-874A-8136CB69D0CE}">
  <dimension ref="A1:O39"/>
  <sheetViews>
    <sheetView tabSelected="1" zoomScale="86" zoomScaleNormal="86" workbookViewId="0">
      <selection activeCell="L1" sqref="L1:M1"/>
    </sheetView>
  </sheetViews>
  <sheetFormatPr defaultRowHeight="18" x14ac:dyDescent="0.35"/>
  <cols>
    <col min="1" max="1" width="17.77734375" style="45" customWidth="1"/>
    <col min="2" max="2" width="8.77734375" style="45" customWidth="1"/>
    <col min="3" max="3" width="8.5546875" style="45" customWidth="1"/>
    <col min="4" max="5" width="8.88671875" style="45"/>
    <col min="6" max="6" width="20.109375" style="45" customWidth="1"/>
    <col min="7" max="7" width="9.5546875" style="45" customWidth="1"/>
    <col min="8" max="8" width="10" style="45" customWidth="1"/>
    <col min="9" max="10" width="8.88671875" style="45"/>
    <col min="11" max="11" width="35" style="45" customWidth="1"/>
    <col min="12" max="15" width="8.88671875" style="45" customWidth="1"/>
    <col min="16" max="16384" width="8.88671875" style="45"/>
  </cols>
  <sheetData>
    <row r="1" spans="1:15" x14ac:dyDescent="0.35">
      <c r="A1" s="54" t="s">
        <v>83</v>
      </c>
      <c r="B1" s="54"/>
      <c r="C1" s="54"/>
      <c r="F1" s="55" t="s">
        <v>84</v>
      </c>
      <c r="G1" s="55"/>
      <c r="H1" s="55"/>
      <c r="K1" s="58" t="s">
        <v>99</v>
      </c>
      <c r="L1" s="59">
        <v>1</v>
      </c>
      <c r="M1" s="59"/>
      <c r="N1" s="59">
        <v>2</v>
      </c>
      <c r="O1" s="59"/>
    </row>
    <row r="2" spans="1:15" x14ac:dyDescent="0.35">
      <c r="A2" s="47"/>
      <c r="B2" s="47">
        <v>1</v>
      </c>
      <c r="C2" s="47">
        <v>2</v>
      </c>
      <c r="F2" s="47" t="s">
        <v>11</v>
      </c>
      <c r="G2" s="47">
        <v>1</v>
      </c>
      <c r="H2" s="47">
        <v>2</v>
      </c>
      <c r="K2" s="48"/>
      <c r="L2" s="56"/>
      <c r="M2" s="56"/>
      <c r="N2" s="56"/>
      <c r="O2" s="56"/>
    </row>
    <row r="3" spans="1:15" x14ac:dyDescent="0.35">
      <c r="A3" s="48" t="s">
        <v>64</v>
      </c>
      <c r="B3" s="56">
        <v>2000</v>
      </c>
      <c r="C3" s="56">
        <f>B3*120%</f>
        <v>2400</v>
      </c>
      <c r="F3" s="48" t="s">
        <v>69</v>
      </c>
      <c r="G3" s="56">
        <v>500</v>
      </c>
      <c r="H3" s="56">
        <v>700</v>
      </c>
      <c r="K3" s="48" t="s">
        <v>85</v>
      </c>
      <c r="L3" s="56">
        <f>B23</f>
        <v>84</v>
      </c>
      <c r="M3" s="56"/>
      <c r="N3" s="56">
        <f>C23</f>
        <v>14</v>
      </c>
      <c r="O3" s="56"/>
    </row>
    <row r="4" spans="1:15" x14ac:dyDescent="0.35">
      <c r="A4" s="48"/>
      <c r="B4" s="56"/>
      <c r="C4" s="56"/>
      <c r="F4" s="48"/>
      <c r="G4" s="56"/>
      <c r="H4" s="56"/>
      <c r="K4" s="48" t="s">
        <v>86</v>
      </c>
      <c r="L4" s="56">
        <f>B17</f>
        <v>50</v>
      </c>
      <c r="M4" s="56"/>
      <c r="N4" s="56">
        <f>C17</f>
        <v>95</v>
      </c>
      <c r="O4" s="56"/>
    </row>
    <row r="5" spans="1:15" x14ac:dyDescent="0.35">
      <c r="A5" s="48" t="s">
        <v>65</v>
      </c>
      <c r="B5" s="56">
        <f>B3*60%</f>
        <v>1200</v>
      </c>
      <c r="C5" s="56">
        <f>C3*60%</f>
        <v>1440</v>
      </c>
      <c r="F5" s="48" t="s">
        <v>70</v>
      </c>
      <c r="G5" s="56">
        <f>B23</f>
        <v>84</v>
      </c>
      <c r="H5" s="56">
        <f>G5+C23</f>
        <v>98</v>
      </c>
      <c r="K5" s="48" t="s">
        <v>107</v>
      </c>
      <c r="L5" s="56">
        <v>30</v>
      </c>
      <c r="M5" s="56"/>
      <c r="N5" s="56">
        <f>C13</f>
        <v>45</v>
      </c>
      <c r="O5" s="56"/>
    </row>
    <row r="6" spans="1:15" x14ac:dyDescent="0.35">
      <c r="A6" s="48"/>
      <c r="B6" s="56"/>
      <c r="C6" s="56"/>
      <c r="F6" s="48"/>
      <c r="G6" s="56"/>
      <c r="H6" s="56"/>
      <c r="K6" s="48"/>
      <c r="L6" s="56"/>
      <c r="M6" s="56">
        <f>L3+L4+L5</f>
        <v>164</v>
      </c>
      <c r="N6" s="56"/>
      <c r="O6" s="56">
        <f>N3+N4+N5</f>
        <v>154</v>
      </c>
    </row>
    <row r="7" spans="1:15" x14ac:dyDescent="0.35">
      <c r="A7" s="48" t="s">
        <v>66</v>
      </c>
      <c r="B7" s="56">
        <f>B3-B5</f>
        <v>800</v>
      </c>
      <c r="C7" s="56">
        <f>C3-C5</f>
        <v>960</v>
      </c>
      <c r="F7" s="48" t="s">
        <v>71</v>
      </c>
      <c r="G7" s="56">
        <v>200</v>
      </c>
      <c r="H7" s="56">
        <v>300</v>
      </c>
      <c r="K7" s="48"/>
      <c r="L7" s="56"/>
      <c r="M7" s="56"/>
      <c r="N7" s="56"/>
      <c r="O7" s="56"/>
    </row>
    <row r="8" spans="1:15" x14ac:dyDescent="0.35">
      <c r="A8" s="48"/>
      <c r="B8" s="56"/>
      <c r="C8" s="56"/>
      <c r="F8" s="48"/>
      <c r="G8" s="56"/>
      <c r="H8" s="56"/>
      <c r="K8" s="48" t="s">
        <v>87</v>
      </c>
      <c r="L8" s="56"/>
      <c r="M8" s="56"/>
      <c r="N8" s="56"/>
      <c r="O8" s="56"/>
    </row>
    <row r="9" spans="1:15" x14ac:dyDescent="0.35">
      <c r="A9" s="48" t="s">
        <v>68</v>
      </c>
      <c r="B9" s="56">
        <v>600</v>
      </c>
      <c r="C9" s="56">
        <v>800</v>
      </c>
      <c r="F9" s="48" t="s">
        <v>72</v>
      </c>
      <c r="G9" s="56">
        <v>200</v>
      </c>
      <c r="H9" s="56">
        <v>300</v>
      </c>
      <c r="K9" s="48"/>
      <c r="L9" s="56"/>
      <c r="M9" s="56"/>
      <c r="N9" s="56"/>
      <c r="O9" s="56"/>
    </row>
    <row r="10" spans="1:15" x14ac:dyDescent="0.35">
      <c r="A10" s="48"/>
      <c r="B10" s="56"/>
      <c r="C10" s="56"/>
      <c r="F10" s="48"/>
      <c r="G10" s="56"/>
      <c r="H10" s="56"/>
      <c r="K10" s="48" t="s">
        <v>88</v>
      </c>
      <c r="L10" s="56">
        <f>G21</f>
        <v>500</v>
      </c>
      <c r="M10" s="56"/>
      <c r="N10" s="56">
        <f>H21-G21</f>
        <v>100</v>
      </c>
      <c r="O10" s="56"/>
    </row>
    <row r="11" spans="1:15" x14ac:dyDescent="0.35">
      <c r="A11" s="48" t="s">
        <v>4</v>
      </c>
      <c r="B11" s="56">
        <f>B7-SUM(B9:B9)</f>
        <v>200</v>
      </c>
      <c r="C11" s="56">
        <f>C7-SUM(C9:C9)</f>
        <v>160</v>
      </c>
      <c r="F11" s="48" t="s">
        <v>73</v>
      </c>
      <c r="G11" s="56">
        <f>B5*25%</f>
        <v>300</v>
      </c>
      <c r="H11" s="56">
        <f>C5*25%</f>
        <v>360</v>
      </c>
      <c r="K11" s="48" t="s">
        <v>78</v>
      </c>
      <c r="L11" s="56">
        <f>G23</f>
        <v>300</v>
      </c>
      <c r="M11" s="56"/>
      <c r="N11" s="56">
        <f>H23-G23</f>
        <v>60</v>
      </c>
      <c r="O11" s="56"/>
    </row>
    <row r="12" spans="1:15" x14ac:dyDescent="0.35">
      <c r="A12" s="48"/>
      <c r="B12" s="56"/>
      <c r="C12" s="56"/>
      <c r="F12" s="48"/>
      <c r="G12" s="56"/>
      <c r="H12" s="56"/>
      <c r="K12" s="48" t="s">
        <v>79</v>
      </c>
      <c r="L12" s="56">
        <f>G25</f>
        <v>100</v>
      </c>
      <c r="M12" s="56"/>
      <c r="N12" s="56">
        <f>H25-G25</f>
        <v>50</v>
      </c>
      <c r="O12" s="56"/>
    </row>
    <row r="13" spans="1:15" ht="21.6" customHeight="1" x14ac:dyDescent="0.35">
      <c r="A13" s="48" t="s">
        <v>14</v>
      </c>
      <c r="B13" s="56">
        <f>G7*15%</f>
        <v>30</v>
      </c>
      <c r="C13" s="56">
        <f>H7*15%</f>
        <v>45</v>
      </c>
      <c r="F13" s="48" t="s">
        <v>74</v>
      </c>
      <c r="G13" s="56">
        <f>B9*10%</f>
        <v>60</v>
      </c>
      <c r="H13" s="56">
        <f>C9*10%</f>
        <v>80</v>
      </c>
      <c r="K13" s="48"/>
      <c r="L13" s="56"/>
      <c r="M13" s="56"/>
      <c r="N13" s="56"/>
      <c r="O13" s="56"/>
    </row>
    <row r="14" spans="1:15" ht="26.4" customHeight="1" x14ac:dyDescent="0.35">
      <c r="A14" s="48"/>
      <c r="B14" s="56"/>
      <c r="C14" s="56"/>
      <c r="F14" s="48"/>
      <c r="G14" s="56"/>
      <c r="H14" s="56"/>
      <c r="K14" s="48" t="s">
        <v>73</v>
      </c>
      <c r="L14" s="56">
        <f>G11</f>
        <v>300</v>
      </c>
      <c r="M14" s="56"/>
      <c r="N14" s="56">
        <f>H11-G11</f>
        <v>60</v>
      </c>
      <c r="O14" s="56"/>
    </row>
    <row r="15" spans="1:15" x14ac:dyDescent="0.35">
      <c r="A15" s="48" t="s">
        <v>81</v>
      </c>
      <c r="B15" s="56">
        <f>B11-B13</f>
        <v>170</v>
      </c>
      <c r="C15" s="56">
        <f>C11-C13</f>
        <v>115</v>
      </c>
      <c r="F15" s="46" t="s">
        <v>10</v>
      </c>
      <c r="G15" s="46">
        <f>SUM(G3:G14)</f>
        <v>1344</v>
      </c>
      <c r="H15" s="46">
        <f>SUM(H3:H13)</f>
        <v>1838</v>
      </c>
      <c r="K15" s="48"/>
      <c r="L15" s="56"/>
      <c r="M15" s="56"/>
      <c r="N15" s="56"/>
      <c r="O15" s="56"/>
    </row>
    <row r="16" spans="1:15" x14ac:dyDescent="0.35">
      <c r="A16" s="48"/>
      <c r="B16" s="56"/>
      <c r="C16" s="56"/>
      <c r="F16" s="47" t="s">
        <v>9</v>
      </c>
      <c r="G16" s="57"/>
      <c r="H16" s="57"/>
      <c r="K16" s="48" t="s">
        <v>74</v>
      </c>
      <c r="L16" s="56">
        <f>G13</f>
        <v>60</v>
      </c>
      <c r="M16" s="56"/>
      <c r="N16" s="56">
        <f>H13-G13</f>
        <v>20</v>
      </c>
      <c r="O16" s="56"/>
    </row>
    <row r="17" spans="1:15" x14ac:dyDescent="0.35">
      <c r="A17" s="48" t="s">
        <v>28</v>
      </c>
      <c r="B17" s="56">
        <v>50</v>
      </c>
      <c r="C17" s="56">
        <v>95</v>
      </c>
      <c r="F17" s="48" t="s">
        <v>75</v>
      </c>
      <c r="G17" s="56">
        <v>200</v>
      </c>
      <c r="H17" s="56">
        <v>300</v>
      </c>
      <c r="K17" s="48"/>
      <c r="L17" s="56"/>
      <c r="M17" s="56">
        <f>L10+L11+L12-L14-L16-L15</f>
        <v>540</v>
      </c>
      <c r="N17" s="56"/>
      <c r="O17" s="56">
        <f>N10+N11+N12-N14-N16</f>
        <v>130</v>
      </c>
    </row>
    <row r="18" spans="1:15" x14ac:dyDescent="0.35">
      <c r="A18" s="48"/>
      <c r="B18" s="56"/>
      <c r="C18" s="56"/>
      <c r="F18" s="48"/>
      <c r="G18" s="56"/>
      <c r="H18" s="56"/>
      <c r="J18" s="51"/>
      <c r="K18" s="48"/>
      <c r="L18" s="56"/>
      <c r="M18" s="56"/>
      <c r="N18" s="56"/>
      <c r="O18" s="56"/>
    </row>
    <row r="19" spans="1:15" x14ac:dyDescent="0.35">
      <c r="A19" s="48" t="s">
        <v>82</v>
      </c>
      <c r="B19" s="56">
        <f>B15-B17</f>
        <v>120</v>
      </c>
      <c r="C19" s="56">
        <f>C15-C17</f>
        <v>20</v>
      </c>
      <c r="F19" s="48" t="s">
        <v>76</v>
      </c>
      <c r="G19" s="56">
        <v>200</v>
      </c>
      <c r="H19" s="56">
        <v>250</v>
      </c>
      <c r="J19" s="49" t="s">
        <v>90</v>
      </c>
      <c r="K19" s="46" t="s">
        <v>89</v>
      </c>
      <c r="L19" s="57"/>
      <c r="M19" s="57">
        <f>M6-M17</f>
        <v>-376</v>
      </c>
      <c r="N19" s="57"/>
      <c r="O19" s="56">
        <f>O6-O17</f>
        <v>24</v>
      </c>
    </row>
    <row r="20" spans="1:15" x14ac:dyDescent="0.35">
      <c r="A20" s="48"/>
      <c r="B20" s="56"/>
      <c r="C20" s="56"/>
      <c r="F20" s="48"/>
      <c r="G20" s="56"/>
      <c r="H20" s="56"/>
      <c r="K20" s="48"/>
      <c r="L20" s="56"/>
      <c r="M20" s="56"/>
      <c r="N20" s="56"/>
      <c r="O20" s="56"/>
    </row>
    <row r="21" spans="1:15" x14ac:dyDescent="0.35">
      <c r="A21" s="48" t="s">
        <v>67</v>
      </c>
      <c r="B21" s="56">
        <f>B19*30%</f>
        <v>36</v>
      </c>
      <c r="C21" s="56">
        <f>C19*30%</f>
        <v>6</v>
      </c>
      <c r="F21" s="48" t="s">
        <v>77</v>
      </c>
      <c r="G21" s="56">
        <f>B3*25%</f>
        <v>500</v>
      </c>
      <c r="H21" s="56">
        <f>C3*25%</f>
        <v>600</v>
      </c>
      <c r="K21" s="48" t="s">
        <v>105</v>
      </c>
      <c r="L21" s="56">
        <f>G17+B17</f>
        <v>250</v>
      </c>
      <c r="M21" s="56"/>
      <c r="N21" s="56">
        <f>H17+N4-G17</f>
        <v>195</v>
      </c>
      <c r="O21" s="56"/>
    </row>
    <row r="22" spans="1:15" x14ac:dyDescent="0.35">
      <c r="A22" s="48"/>
      <c r="B22" s="56"/>
      <c r="C22" s="56"/>
      <c r="F22" s="48"/>
      <c r="G22" s="56"/>
      <c r="H22" s="56"/>
      <c r="K22" s="48" t="s">
        <v>91</v>
      </c>
      <c r="L22" s="56">
        <f>G19</f>
        <v>200</v>
      </c>
      <c r="M22" s="56"/>
      <c r="N22" s="56">
        <f>H19-G19</f>
        <v>50</v>
      </c>
      <c r="O22" s="56"/>
    </row>
    <row r="23" spans="1:15" x14ac:dyDescent="0.35">
      <c r="A23" s="50" t="s">
        <v>5</v>
      </c>
      <c r="B23" s="50">
        <f>B19-B21</f>
        <v>84</v>
      </c>
      <c r="C23" s="50">
        <f>C19-C21</f>
        <v>14</v>
      </c>
      <c r="F23" s="48" t="s">
        <v>78</v>
      </c>
      <c r="G23" s="56">
        <f>B5*25%</f>
        <v>300</v>
      </c>
      <c r="H23" s="56">
        <v>360</v>
      </c>
      <c r="J23" s="51"/>
      <c r="K23" s="48"/>
      <c r="L23" s="56"/>
      <c r="M23" s="56"/>
      <c r="N23" s="56"/>
      <c r="O23" s="56"/>
    </row>
    <row r="24" spans="1:15" x14ac:dyDescent="0.35">
      <c r="F24" s="48"/>
      <c r="G24" s="56"/>
      <c r="H24" s="56"/>
      <c r="J24" s="49" t="s">
        <v>92</v>
      </c>
      <c r="K24" s="46" t="s">
        <v>98</v>
      </c>
      <c r="L24" s="57"/>
      <c r="M24" s="57">
        <f>L21+L22</f>
        <v>450</v>
      </c>
      <c r="N24" s="57"/>
      <c r="O24" s="57">
        <f>N21+N22</f>
        <v>245</v>
      </c>
    </row>
    <row r="25" spans="1:15" x14ac:dyDescent="0.35">
      <c r="F25" s="48" t="s">
        <v>79</v>
      </c>
      <c r="G25" s="56">
        <v>100</v>
      </c>
      <c r="H25" s="56">
        <v>150</v>
      </c>
      <c r="K25" s="48"/>
      <c r="L25" s="56"/>
      <c r="M25" s="56"/>
      <c r="N25" s="56"/>
      <c r="O25" s="56"/>
    </row>
    <row r="26" spans="1:15" x14ac:dyDescent="0.35">
      <c r="F26" s="48"/>
      <c r="G26" s="56"/>
      <c r="H26" s="56"/>
      <c r="K26" s="48" t="s">
        <v>69</v>
      </c>
      <c r="L26" s="56">
        <f>G3</f>
        <v>500</v>
      </c>
      <c r="M26" s="56"/>
      <c r="N26" s="56">
        <f>H3-G3</f>
        <v>200</v>
      </c>
      <c r="O26" s="56"/>
    </row>
    <row r="27" spans="1:15" x14ac:dyDescent="0.35">
      <c r="F27" s="48" t="s">
        <v>80</v>
      </c>
      <c r="G27" s="56">
        <f>M38</f>
        <v>44</v>
      </c>
      <c r="H27" s="56">
        <f>O38</f>
        <v>178</v>
      </c>
      <c r="K27" s="48" t="s">
        <v>93</v>
      </c>
      <c r="L27" s="56">
        <f>G7</f>
        <v>200</v>
      </c>
      <c r="M27" s="56"/>
      <c r="N27" s="56">
        <f>H7-G7</f>
        <v>100</v>
      </c>
      <c r="O27" s="56"/>
    </row>
    <row r="28" spans="1:15" x14ac:dyDescent="0.35">
      <c r="F28" s="48"/>
      <c r="G28" s="56"/>
      <c r="H28" s="56"/>
      <c r="K28" s="48" t="s">
        <v>94</v>
      </c>
      <c r="L28" s="56">
        <f>G9</f>
        <v>200</v>
      </c>
      <c r="M28" s="56"/>
      <c r="N28" s="56">
        <f>H9-G9</f>
        <v>100</v>
      </c>
      <c r="O28" s="56"/>
    </row>
    <row r="29" spans="1:15" x14ac:dyDescent="0.35">
      <c r="F29" s="46" t="s">
        <v>10</v>
      </c>
      <c r="G29" s="46">
        <f>SUM(G17:G27)</f>
        <v>1344</v>
      </c>
      <c r="H29" s="46">
        <f>SUM(H17:H27)</f>
        <v>1838</v>
      </c>
      <c r="K29" s="48" t="s">
        <v>106</v>
      </c>
      <c r="L29" s="56">
        <v>30</v>
      </c>
      <c r="M29" s="56"/>
      <c r="N29" s="56">
        <f>N5</f>
        <v>45</v>
      </c>
      <c r="O29" s="56"/>
    </row>
    <row r="30" spans="1:15" x14ac:dyDescent="0.35">
      <c r="J30" s="51"/>
      <c r="K30" s="48"/>
      <c r="L30" s="56"/>
      <c r="M30" s="56"/>
      <c r="N30" s="56"/>
      <c r="O30" s="56"/>
    </row>
    <row r="31" spans="1:15" x14ac:dyDescent="0.35">
      <c r="G31" s="45">
        <f>G29-G15</f>
        <v>0</v>
      </c>
      <c r="H31" s="45">
        <f>H29-H15</f>
        <v>0</v>
      </c>
      <c r="J31" s="49" t="s">
        <v>103</v>
      </c>
      <c r="K31" s="46" t="s">
        <v>104</v>
      </c>
      <c r="L31" s="57"/>
      <c r="M31" s="57">
        <f>L26+L27+L28-L29</f>
        <v>870</v>
      </c>
      <c r="N31" s="57"/>
      <c r="O31" s="57">
        <f>N26+N27+N28-N29</f>
        <v>355</v>
      </c>
    </row>
    <row r="32" spans="1:15" x14ac:dyDescent="0.35">
      <c r="K32" s="48"/>
      <c r="L32" s="56"/>
      <c r="M32" s="56"/>
      <c r="N32" s="56"/>
      <c r="O32" s="56"/>
    </row>
    <row r="33" spans="10:15" x14ac:dyDescent="0.35">
      <c r="J33" s="51"/>
      <c r="K33" s="48"/>
      <c r="L33" s="56"/>
      <c r="M33" s="56"/>
      <c r="N33" s="56"/>
      <c r="O33" s="56"/>
    </row>
    <row r="34" spans="10:15" x14ac:dyDescent="0.35">
      <c r="J34" s="49" t="s">
        <v>100</v>
      </c>
      <c r="K34" s="46" t="s">
        <v>95</v>
      </c>
      <c r="L34" s="57"/>
      <c r="M34" s="57">
        <f>M19-M24+M31</f>
        <v>44</v>
      </c>
      <c r="N34" s="57"/>
      <c r="O34" s="56">
        <f>O19+O31-O24</f>
        <v>134</v>
      </c>
    </row>
    <row r="35" spans="10:15" x14ac:dyDescent="0.35">
      <c r="J35" s="51"/>
      <c r="K35" s="48"/>
      <c r="L35" s="56"/>
      <c r="M35" s="56"/>
      <c r="N35" s="56"/>
      <c r="O35" s="56"/>
    </row>
    <row r="36" spans="10:15" x14ac:dyDescent="0.35">
      <c r="J36" s="49" t="s">
        <v>101</v>
      </c>
      <c r="K36" s="46" t="s">
        <v>96</v>
      </c>
      <c r="L36" s="57"/>
      <c r="M36" s="57">
        <v>0</v>
      </c>
      <c r="N36" s="57"/>
      <c r="O36" s="57">
        <f>M38</f>
        <v>44</v>
      </c>
    </row>
    <row r="37" spans="10:15" x14ac:dyDescent="0.35">
      <c r="J37" s="51"/>
      <c r="K37" s="48"/>
      <c r="L37" s="56"/>
      <c r="M37" s="56"/>
      <c r="N37" s="56"/>
      <c r="O37" s="56"/>
    </row>
    <row r="38" spans="10:15" x14ac:dyDescent="0.35">
      <c r="J38" s="49" t="s">
        <v>102</v>
      </c>
      <c r="K38" s="46" t="s">
        <v>97</v>
      </c>
      <c r="L38" s="57"/>
      <c r="M38" s="57">
        <f>M34+M36</f>
        <v>44</v>
      </c>
      <c r="N38" s="57"/>
      <c r="O38" s="57">
        <f>O34+O36</f>
        <v>178</v>
      </c>
    </row>
    <row r="39" spans="10:15" x14ac:dyDescent="0.35">
      <c r="K39" s="48"/>
      <c r="L39" s="56"/>
      <c r="M39" s="56"/>
      <c r="N39" s="56"/>
      <c r="O39" s="56"/>
    </row>
  </sheetData>
  <mergeCells count="4">
    <mergeCell ref="A1:C1"/>
    <mergeCell ref="F1:H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K33"/>
  <sheetViews>
    <sheetView showGridLines="0" topLeftCell="A9" workbookViewId="0">
      <selection activeCell="C36" sqref="C36"/>
    </sheetView>
  </sheetViews>
  <sheetFormatPr defaultRowHeight="14.4" x14ac:dyDescent="0.3"/>
  <cols>
    <col min="3" max="3" width="49.33203125" customWidth="1"/>
    <col min="4" max="4" width="13.6640625" customWidth="1"/>
    <col min="5" max="5" width="11.88671875" customWidth="1"/>
    <col min="9" max="9" width="52.6640625" bestFit="1" customWidth="1"/>
    <col min="10" max="11" width="12.33203125" bestFit="1" customWidth="1"/>
  </cols>
  <sheetData>
    <row r="2" spans="3:11" ht="15.6" x14ac:dyDescent="0.3">
      <c r="C2" s="44" t="s">
        <v>63</v>
      </c>
    </row>
    <row r="3" spans="3:11" x14ac:dyDescent="0.3">
      <c r="C3" s="53" t="s">
        <v>0</v>
      </c>
      <c r="D3" s="53" t="s">
        <v>1</v>
      </c>
      <c r="E3" s="53"/>
    </row>
    <row r="4" spans="3:11" x14ac:dyDescent="0.3">
      <c r="C4" s="52"/>
      <c r="D4" s="1" t="s">
        <v>8</v>
      </c>
      <c r="E4" s="1" t="s">
        <v>8</v>
      </c>
      <c r="I4" s="25" t="s">
        <v>36</v>
      </c>
    </row>
    <row r="5" spans="3:11" x14ac:dyDescent="0.3">
      <c r="C5" s="3" t="s">
        <v>31</v>
      </c>
      <c r="D5" s="27"/>
      <c r="E5" s="27"/>
    </row>
    <row r="6" spans="3:11" x14ac:dyDescent="0.3">
      <c r="C6" s="28" t="s">
        <v>32</v>
      </c>
      <c r="D6" s="4" t="e">
        <f>+#REF!</f>
        <v>#REF!</v>
      </c>
      <c r="E6" s="4" t="e">
        <f>+#REF!</f>
        <v>#REF!</v>
      </c>
      <c r="I6" s="23" t="s">
        <v>0</v>
      </c>
      <c r="J6" s="38" t="s">
        <v>8</v>
      </c>
      <c r="K6" s="38" t="s">
        <v>8</v>
      </c>
    </row>
    <row r="7" spans="3:11" x14ac:dyDescent="0.3">
      <c r="C7" s="29" t="s">
        <v>33</v>
      </c>
      <c r="D7" s="4" t="e">
        <f>+#REF!</f>
        <v>#REF!</v>
      </c>
      <c r="E7" s="4" t="e">
        <f>+#REF!</f>
        <v>#REF!</v>
      </c>
      <c r="I7" s="39" t="s">
        <v>51</v>
      </c>
      <c r="J7" s="24"/>
      <c r="K7" s="24"/>
    </row>
    <row r="8" spans="3:11" x14ac:dyDescent="0.3">
      <c r="C8" s="29" t="s">
        <v>34</v>
      </c>
      <c r="D8" s="4" t="e">
        <f>+#REF!</f>
        <v>#REF!</v>
      </c>
      <c r="E8" s="4" t="e">
        <f>+#REF!</f>
        <v>#REF!</v>
      </c>
      <c r="I8" s="40" t="s">
        <v>52</v>
      </c>
      <c r="J8" s="24" t="e">
        <f>+#REF!-#REF!</f>
        <v>#REF!</v>
      </c>
      <c r="K8" s="24" t="e">
        <f>+#REF!-#REF!</f>
        <v>#REF!</v>
      </c>
    </row>
    <row r="9" spans="3:11" ht="17.25" customHeight="1" thickBot="1" x14ac:dyDescent="0.35">
      <c r="C9" s="30" t="s">
        <v>35</v>
      </c>
      <c r="D9" s="31" t="e">
        <f>SUM(D6:D8)</f>
        <v>#REF!</v>
      </c>
      <c r="E9" s="31" t="e">
        <f>SUM(E6:E8)</f>
        <v>#REF!</v>
      </c>
      <c r="I9" s="40" t="s">
        <v>53</v>
      </c>
      <c r="J9" s="24" t="e">
        <f>+#REF!-#REF!</f>
        <v>#REF!</v>
      </c>
      <c r="K9" s="24" t="e">
        <f>+#REF!-#REF!</f>
        <v>#REF!</v>
      </c>
    </row>
    <row r="10" spans="3:11" ht="15" thickTop="1" x14ac:dyDescent="0.3">
      <c r="C10" s="29"/>
      <c r="D10" s="5"/>
      <c r="E10" s="5"/>
      <c r="I10" s="40" t="s">
        <v>54</v>
      </c>
      <c r="J10" s="24" t="e">
        <f>+#REF!-#REF!</f>
        <v>#REF!</v>
      </c>
      <c r="K10" s="24" t="e">
        <f>+#REF!-#REF!</f>
        <v>#REF!</v>
      </c>
    </row>
    <row r="11" spans="3:11" x14ac:dyDescent="0.3">
      <c r="C11" s="29" t="s">
        <v>36</v>
      </c>
      <c r="D11" s="5" t="e">
        <f>+J15</f>
        <v>#REF!</v>
      </c>
      <c r="E11" s="5" t="e">
        <f>+K15</f>
        <v>#REF!</v>
      </c>
      <c r="I11" s="39" t="s">
        <v>55</v>
      </c>
      <c r="J11" s="24"/>
      <c r="K11" s="24"/>
    </row>
    <row r="12" spans="3:11" ht="15" thickBot="1" x14ac:dyDescent="0.35">
      <c r="C12" s="32" t="s">
        <v>37</v>
      </c>
      <c r="D12" s="31" t="e">
        <f t="shared" ref="D12:E12" si="0">SUM(D9:D11)</f>
        <v>#REF!</v>
      </c>
      <c r="E12" s="31" t="e">
        <f t="shared" si="0"/>
        <v>#REF!</v>
      </c>
      <c r="I12" s="40" t="s">
        <v>56</v>
      </c>
      <c r="J12" s="24" t="e">
        <f>+#REF!-#REF!</f>
        <v>#REF!</v>
      </c>
      <c r="K12" s="24" t="e">
        <f>+#REF!-#REF!</f>
        <v>#REF!</v>
      </c>
    </row>
    <row r="13" spans="3:11" ht="15" thickTop="1" x14ac:dyDescent="0.3">
      <c r="C13" s="29" t="s">
        <v>38</v>
      </c>
      <c r="D13" s="5" t="e">
        <f>+#REF!</f>
        <v>#REF!</v>
      </c>
      <c r="E13" s="5" t="e">
        <f>+#REF!</f>
        <v>#REF!</v>
      </c>
      <c r="I13" s="40" t="s">
        <v>57</v>
      </c>
      <c r="J13" s="24" t="e">
        <f>+#REF!-#REF!</f>
        <v>#REF!</v>
      </c>
      <c r="K13" s="24" t="e">
        <f>+#REF!-#REF!</f>
        <v>#REF!</v>
      </c>
    </row>
    <row r="14" spans="3:11" ht="19.5" customHeight="1" thickBot="1" x14ac:dyDescent="0.35">
      <c r="C14" s="30" t="s">
        <v>39</v>
      </c>
      <c r="D14" s="35" t="e">
        <f t="shared" ref="D14:E14" si="1">D12-D13</f>
        <v>#REF!</v>
      </c>
      <c r="E14" s="35" t="e">
        <f t="shared" si="1"/>
        <v>#REF!</v>
      </c>
      <c r="I14" s="40" t="s">
        <v>58</v>
      </c>
      <c r="J14" s="24" t="e">
        <f>+#REF!-#REF!</f>
        <v>#REF!</v>
      </c>
      <c r="K14" s="24" t="e">
        <f>+#REF!-#REF!</f>
        <v>#REF!</v>
      </c>
    </row>
    <row r="15" spans="3:11" ht="15" thickTop="1" x14ac:dyDescent="0.3">
      <c r="C15" s="29"/>
      <c r="D15" s="5"/>
      <c r="E15" s="5"/>
      <c r="I15" s="41" t="s">
        <v>10</v>
      </c>
      <c r="J15" s="23" t="e">
        <f>+SUM(J8:J14)</f>
        <v>#REF!</v>
      </c>
      <c r="K15" s="23" t="e">
        <f>+SUM(K8:K14)</f>
        <v>#REF!</v>
      </c>
    </row>
    <row r="16" spans="3:11" x14ac:dyDescent="0.3">
      <c r="C16" s="2" t="s">
        <v>40</v>
      </c>
      <c r="D16" s="5"/>
      <c r="E16" s="5"/>
    </row>
    <row r="17" spans="3:5" x14ac:dyDescent="0.3">
      <c r="C17" s="33" t="s">
        <v>41</v>
      </c>
      <c r="D17" s="34">
        <f>-+'Fixed assets'!F11</f>
        <v>-950000</v>
      </c>
      <c r="E17" s="5">
        <f>-+'Fixed assets'!G11</f>
        <v>-1350000</v>
      </c>
    </row>
    <row r="18" spans="3:5" x14ac:dyDescent="0.3">
      <c r="C18" s="33" t="s">
        <v>60</v>
      </c>
      <c r="D18" s="5" t="e">
        <f>+#REF!-#REF!</f>
        <v>#REF!</v>
      </c>
      <c r="E18" s="5">
        <v>0</v>
      </c>
    </row>
    <row r="19" spans="3:5" x14ac:dyDescent="0.3">
      <c r="C19" s="33" t="s">
        <v>59</v>
      </c>
      <c r="D19" s="42">
        <v>0</v>
      </c>
      <c r="E19" s="5" t="e">
        <f>+#REF!-#REF!</f>
        <v>#REF!</v>
      </c>
    </row>
    <row r="20" spans="3:5" ht="15" thickBot="1" x14ac:dyDescent="0.35">
      <c r="C20" s="30" t="s">
        <v>42</v>
      </c>
      <c r="D20" s="35" t="e">
        <f>+SUM(D17:D19)</f>
        <v>#REF!</v>
      </c>
      <c r="E20" s="35" t="e">
        <f>+SUM(E17:E19)</f>
        <v>#REF!</v>
      </c>
    </row>
    <row r="21" spans="3:5" ht="15" thickTop="1" x14ac:dyDescent="0.3">
      <c r="C21" s="33"/>
      <c r="D21" s="5"/>
      <c r="E21" s="5"/>
    </row>
    <row r="22" spans="3:5" x14ac:dyDescent="0.3">
      <c r="C22" s="2" t="s">
        <v>43</v>
      </c>
      <c r="D22" s="5"/>
      <c r="E22" s="5"/>
    </row>
    <row r="23" spans="3:5" x14ac:dyDescent="0.3">
      <c r="C23" s="33" t="s">
        <v>44</v>
      </c>
      <c r="D23" s="42" t="e">
        <f>+#REF!-#REF!</f>
        <v>#REF!</v>
      </c>
      <c r="E23" s="5" t="e">
        <f>+#REF!-#REF!</f>
        <v>#REF!</v>
      </c>
    </row>
    <row r="24" spans="3:5" x14ac:dyDescent="0.3">
      <c r="C24" s="33" t="s">
        <v>62</v>
      </c>
      <c r="D24" s="6">
        <v>1000000</v>
      </c>
      <c r="E24" s="5"/>
    </row>
    <row r="25" spans="3:5" x14ac:dyDescent="0.3">
      <c r="C25" s="33" t="s">
        <v>45</v>
      </c>
      <c r="D25" s="5">
        <f>-+'Loan workings'!K12</f>
        <v>-310580.48931739858</v>
      </c>
      <c r="E25" s="5">
        <f>-+'Loan workings'!K13</f>
        <v>-349969.86923347961</v>
      </c>
    </row>
    <row r="26" spans="3:5" x14ac:dyDescent="0.3">
      <c r="C26" s="33" t="s">
        <v>46</v>
      </c>
      <c r="D26" s="34">
        <f>-+'Loan workings'!L12</f>
        <v>-223286.25512024367</v>
      </c>
      <c r="E26" s="5">
        <f>-+'Loan workings'!L13</f>
        <v>-183896.87520416276</v>
      </c>
    </row>
    <row r="27" spans="3:5" x14ac:dyDescent="0.3">
      <c r="C27" s="33" t="s">
        <v>61</v>
      </c>
      <c r="D27" s="42" t="e">
        <f>+#REF!-#REF!</f>
        <v>#REF!</v>
      </c>
      <c r="E27" s="5" t="e">
        <f>+#REF!-#REF!</f>
        <v>#REF!</v>
      </c>
    </row>
    <row r="28" spans="3:5" ht="15" thickBot="1" x14ac:dyDescent="0.35">
      <c r="C28" s="30" t="s">
        <v>47</v>
      </c>
      <c r="D28" s="35" t="e">
        <f>+SUM(D23:D27)</f>
        <v>#REF!</v>
      </c>
      <c r="E28" s="35" t="e">
        <f>+SUM(E23:E27)</f>
        <v>#REF!</v>
      </c>
    </row>
    <row r="29" spans="3:5" ht="15" thickTop="1" x14ac:dyDescent="0.3">
      <c r="C29" s="33"/>
      <c r="D29" s="5"/>
      <c r="E29" s="5"/>
    </row>
    <row r="30" spans="3:5" ht="15" thickBot="1" x14ac:dyDescent="0.35">
      <c r="C30" s="30" t="s">
        <v>48</v>
      </c>
      <c r="D30" s="35" t="e">
        <f>D14+D20+D28</f>
        <v>#REF!</v>
      </c>
      <c r="E30" s="35" t="e">
        <f>E14+E20+E28</f>
        <v>#REF!</v>
      </c>
    </row>
    <row r="31" spans="3:5" ht="15" thickTop="1" x14ac:dyDescent="0.3">
      <c r="C31" s="36" t="s">
        <v>49</v>
      </c>
      <c r="D31" s="34" t="e">
        <f>+#REF!</f>
        <v>#REF!</v>
      </c>
      <c r="E31" s="5" t="e">
        <f>D32</f>
        <v>#REF!</v>
      </c>
    </row>
    <row r="32" spans="3:5" ht="15" thickBot="1" x14ac:dyDescent="0.35">
      <c r="C32" s="37" t="s">
        <v>50</v>
      </c>
      <c r="D32" s="35" t="e">
        <f t="shared" ref="D32:E32" si="2">SUM(D30:D31)</f>
        <v>#REF!</v>
      </c>
      <c r="E32" s="35" t="e">
        <f t="shared" si="2"/>
        <v>#REF!</v>
      </c>
    </row>
    <row r="33" ht="15" thickTop="1" x14ac:dyDescent="0.3"/>
  </sheetData>
  <mergeCells count="2">
    <mergeCell ref="C3:C4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G23"/>
  <sheetViews>
    <sheetView showGridLines="0" topLeftCell="A3" workbookViewId="0">
      <selection activeCell="A15" sqref="A15"/>
    </sheetView>
  </sheetViews>
  <sheetFormatPr defaultRowHeight="14.4" x14ac:dyDescent="0.3"/>
  <cols>
    <col min="5" max="5" width="18.6640625" customWidth="1"/>
    <col min="6" max="6" width="12.6640625" bestFit="1" customWidth="1"/>
    <col min="7" max="7" width="12.5546875" bestFit="1" customWidth="1"/>
  </cols>
  <sheetData>
    <row r="6" spans="5:7" x14ac:dyDescent="0.3">
      <c r="F6" s="25" t="s">
        <v>23</v>
      </c>
    </row>
    <row r="7" spans="5:7" x14ac:dyDescent="0.3">
      <c r="E7" s="23" t="s">
        <v>0</v>
      </c>
      <c r="F7" s="26" t="s">
        <v>2</v>
      </c>
      <c r="G7" s="26" t="s">
        <v>3</v>
      </c>
    </row>
    <row r="8" spans="5:7" x14ac:dyDescent="0.3">
      <c r="E8" s="24" t="s">
        <v>24</v>
      </c>
      <c r="F8" s="24">
        <v>250000</v>
      </c>
      <c r="G8" s="24">
        <v>100000</v>
      </c>
    </row>
    <row r="9" spans="5:7" x14ac:dyDescent="0.3">
      <c r="E9" s="24" t="s">
        <v>25</v>
      </c>
      <c r="F9" s="24">
        <v>0</v>
      </c>
      <c r="G9" s="24">
        <v>1000000</v>
      </c>
    </row>
    <row r="10" spans="5:7" x14ac:dyDescent="0.3">
      <c r="E10" s="24" t="s">
        <v>30</v>
      </c>
      <c r="F10" s="24">
        <v>700000</v>
      </c>
      <c r="G10" s="24">
        <v>250000</v>
      </c>
    </row>
    <row r="11" spans="5:7" x14ac:dyDescent="0.3">
      <c r="E11" s="23" t="s">
        <v>10</v>
      </c>
      <c r="F11" s="23">
        <f>+SUM(F8:F10)</f>
        <v>950000</v>
      </c>
      <c r="G11" s="23">
        <f>+SUM(G8:G10)</f>
        <v>1350000</v>
      </c>
    </row>
    <row r="14" spans="5:7" x14ac:dyDescent="0.3">
      <c r="E14" s="24" t="s">
        <v>26</v>
      </c>
      <c r="F14" s="24" t="e">
        <f>+#REF!</f>
        <v>#REF!</v>
      </c>
      <c r="G14" s="24" t="e">
        <f>+F18</f>
        <v>#REF!</v>
      </c>
    </row>
    <row r="15" spans="5:7" x14ac:dyDescent="0.3">
      <c r="E15" s="24" t="s">
        <v>23</v>
      </c>
      <c r="F15" s="24">
        <f>+F11</f>
        <v>950000</v>
      </c>
      <c r="G15" s="24">
        <f>+G11</f>
        <v>1350000</v>
      </c>
    </row>
    <row r="16" spans="5:7" x14ac:dyDescent="0.3">
      <c r="E16" s="24" t="s">
        <v>27</v>
      </c>
      <c r="F16" s="24" t="e">
        <f>+SUM(F14:F15)</f>
        <v>#REF!</v>
      </c>
      <c r="G16" s="24" t="e">
        <f>+SUM(G14:G15)</f>
        <v>#REF!</v>
      </c>
    </row>
    <row r="17" spans="5:7" x14ac:dyDescent="0.3">
      <c r="E17" s="24" t="s">
        <v>28</v>
      </c>
      <c r="F17" s="24">
        <v>252850</v>
      </c>
      <c r="G17" s="24">
        <v>486347.5</v>
      </c>
    </row>
    <row r="18" spans="5:7" x14ac:dyDescent="0.3">
      <c r="E18" s="24" t="s">
        <v>29</v>
      </c>
      <c r="F18" s="23" t="e">
        <f>+F16-F17</f>
        <v>#REF!</v>
      </c>
      <c r="G18" s="23" t="e">
        <f>+G16-G17</f>
        <v>#REF!</v>
      </c>
    </row>
    <row r="22" spans="5:7" x14ac:dyDescent="0.3">
      <c r="E22" s="43"/>
    </row>
    <row r="23" spans="5:7" x14ac:dyDescent="0.3">
      <c r="E23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68"/>
  <sheetViews>
    <sheetView showGridLines="0" workbookViewId="0">
      <selection activeCell="G8" sqref="G8"/>
    </sheetView>
  </sheetViews>
  <sheetFormatPr defaultColWidth="9.109375" defaultRowHeight="14.4" x14ac:dyDescent="0.3"/>
  <cols>
    <col min="1" max="1" width="9.109375" style="6"/>
    <col min="2" max="2" width="10.5546875" style="9" bestFit="1" customWidth="1"/>
    <col min="3" max="3" width="12.5546875" style="10" customWidth="1"/>
    <col min="4" max="4" width="12.5546875" style="6" bestFit="1" customWidth="1"/>
    <col min="5" max="5" width="11.5546875" style="6" bestFit="1" customWidth="1"/>
    <col min="6" max="6" width="15.44140625" style="6" bestFit="1" customWidth="1"/>
    <col min="7" max="7" width="12.5546875" style="6" bestFit="1" customWidth="1"/>
    <col min="8" max="9" width="9.109375" style="6"/>
    <col min="10" max="10" width="10.5546875" style="6" bestFit="1" customWidth="1"/>
    <col min="11" max="12" width="9.109375" style="6"/>
    <col min="13" max="13" width="10" style="6" bestFit="1" customWidth="1"/>
    <col min="14" max="14" width="9.109375" style="6"/>
    <col min="15" max="15" width="10" style="6" bestFit="1" customWidth="1"/>
    <col min="16" max="16384" width="9.109375" style="6"/>
  </cols>
  <sheetData>
    <row r="2" spans="2:14" x14ac:dyDescent="0.3">
      <c r="B2" s="7"/>
      <c r="C2" s="8"/>
    </row>
    <row r="5" spans="2:14" x14ac:dyDescent="0.3">
      <c r="C5" s="10" t="s">
        <v>12</v>
      </c>
      <c r="D5" s="6">
        <v>2000000</v>
      </c>
      <c r="L5" s="6" t="s">
        <v>13</v>
      </c>
      <c r="M5" s="6">
        <f>(2000000*0.01*((1+0.01)^60))/(((1+0.01)^60)-1)</f>
        <v>44488.895369803526</v>
      </c>
      <c r="N5" s="6">
        <f>+M5*12</f>
        <v>533866.74443764228</v>
      </c>
    </row>
    <row r="6" spans="2:14" ht="15" thickBot="1" x14ac:dyDescent="0.35">
      <c r="L6" s="6" t="s">
        <v>14</v>
      </c>
      <c r="M6" s="6">
        <v>252881</v>
      </c>
    </row>
    <row r="7" spans="2:14" s="15" customFormat="1" ht="15" thickBot="1" x14ac:dyDescent="0.35">
      <c r="B7" s="11" t="s">
        <v>15</v>
      </c>
      <c r="C7" s="12" t="s">
        <v>16</v>
      </c>
      <c r="D7" s="13" t="s">
        <v>14</v>
      </c>
      <c r="E7" s="13" t="s">
        <v>17</v>
      </c>
      <c r="F7" s="14" t="s">
        <v>18</v>
      </c>
      <c r="L7" s="15" t="s">
        <v>19</v>
      </c>
      <c r="M7" s="15">
        <v>1008501</v>
      </c>
    </row>
    <row r="8" spans="2:14" x14ac:dyDescent="0.3">
      <c r="B8" s="16">
        <v>1</v>
      </c>
      <c r="C8" s="17">
        <v>2000000</v>
      </c>
      <c r="D8" s="18">
        <f>+(C8)*12%*1/12</f>
        <v>20000</v>
      </c>
      <c r="E8" s="18">
        <f>$M$5-D8</f>
        <v>24488.895369803526</v>
      </c>
      <c r="F8" s="19">
        <f>+C8-E8</f>
        <v>1975511.1046301965</v>
      </c>
      <c r="H8" s="20"/>
    </row>
    <row r="9" spans="2:14" x14ac:dyDescent="0.3">
      <c r="B9" s="16">
        <f>+B8+1</f>
        <v>2</v>
      </c>
      <c r="C9" s="17">
        <f>+F8</f>
        <v>1975511.1046301965</v>
      </c>
      <c r="D9" s="18">
        <f t="shared" ref="D9:D67" si="0">+(C9)*12%*1/12</f>
        <v>19755.111046301965</v>
      </c>
      <c r="E9" s="18">
        <f t="shared" ref="E9:E68" si="1">$M$5-D9</f>
        <v>24733.784323501561</v>
      </c>
      <c r="F9" s="19">
        <f>+C9-E9</f>
        <v>1950777.3203066948</v>
      </c>
    </row>
    <row r="10" spans="2:14" x14ac:dyDescent="0.3">
      <c r="B10" s="16">
        <f t="shared" ref="B10:B67" si="2">+B9+1</f>
        <v>3</v>
      </c>
      <c r="C10" s="17">
        <f t="shared" ref="C10:C67" si="3">+F9</f>
        <v>1950777.3203066948</v>
      </c>
      <c r="D10" s="18">
        <f t="shared" si="0"/>
        <v>19507.773203066947</v>
      </c>
      <c r="E10" s="18">
        <f t="shared" si="1"/>
        <v>24981.122166736579</v>
      </c>
      <c r="F10" s="19">
        <f t="shared" ref="F10:F67" si="4">+C10-E10</f>
        <v>1925796.1981399583</v>
      </c>
    </row>
    <row r="11" spans="2:14" x14ac:dyDescent="0.3">
      <c r="B11" s="16">
        <f t="shared" si="2"/>
        <v>4</v>
      </c>
      <c r="C11" s="17">
        <f t="shared" si="3"/>
        <v>1925796.1981399583</v>
      </c>
      <c r="D11" s="18">
        <f t="shared" si="0"/>
        <v>19257.961981399581</v>
      </c>
      <c r="E11" s="18">
        <f t="shared" si="1"/>
        <v>25230.933388403944</v>
      </c>
      <c r="F11" s="19">
        <f t="shared" si="4"/>
        <v>1900565.2647515545</v>
      </c>
      <c r="J11" s="23" t="s">
        <v>21</v>
      </c>
      <c r="K11" s="23" t="s">
        <v>22</v>
      </c>
      <c r="L11" s="23" t="s">
        <v>20</v>
      </c>
      <c r="M11" s="23" t="s">
        <v>10</v>
      </c>
    </row>
    <row r="12" spans="2:14" x14ac:dyDescent="0.3">
      <c r="B12" s="16">
        <f t="shared" si="2"/>
        <v>5</v>
      </c>
      <c r="C12" s="17">
        <f t="shared" si="3"/>
        <v>1900565.2647515545</v>
      </c>
      <c r="D12" s="18">
        <f t="shared" si="0"/>
        <v>19005.652647515544</v>
      </c>
      <c r="E12" s="18">
        <f t="shared" si="1"/>
        <v>25483.242722287981</v>
      </c>
      <c r="F12" s="19">
        <f t="shared" si="4"/>
        <v>1875082.0220292665</v>
      </c>
      <c r="J12" s="24" t="s">
        <v>6</v>
      </c>
      <c r="K12" s="24">
        <f>+SUM(E8:E19)</f>
        <v>310580.48931739858</v>
      </c>
      <c r="L12" s="24">
        <f>+SUM(D8:D19)</f>
        <v>223286.25512024367</v>
      </c>
      <c r="M12" s="24">
        <f>+K12+L12</f>
        <v>533866.74443764228</v>
      </c>
    </row>
    <row r="13" spans="2:14" x14ac:dyDescent="0.3">
      <c r="B13" s="16">
        <f t="shared" si="2"/>
        <v>6</v>
      </c>
      <c r="C13" s="17">
        <f t="shared" si="3"/>
        <v>1875082.0220292665</v>
      </c>
      <c r="D13" s="18">
        <f t="shared" si="0"/>
        <v>18750.820220292666</v>
      </c>
      <c r="E13" s="18">
        <f t="shared" si="1"/>
        <v>25738.07514951086</v>
      </c>
      <c r="F13" s="19">
        <f t="shared" si="4"/>
        <v>1849343.9468797557</v>
      </c>
      <c r="J13" s="24" t="s">
        <v>7</v>
      </c>
      <c r="K13" s="24">
        <f>+SUM(E20:E31)</f>
        <v>349969.86923347961</v>
      </c>
      <c r="L13" s="24">
        <f>+SUM(D20:D31)</f>
        <v>183896.87520416276</v>
      </c>
      <c r="M13" s="24">
        <f>+K13+L13</f>
        <v>533866.7444376424</v>
      </c>
    </row>
    <row r="14" spans="2:14" x14ac:dyDescent="0.3">
      <c r="B14" s="16">
        <f t="shared" si="2"/>
        <v>7</v>
      </c>
      <c r="C14" s="17">
        <f t="shared" si="3"/>
        <v>1849343.9468797557</v>
      </c>
      <c r="D14" s="18">
        <f t="shared" si="0"/>
        <v>18493.439468797555</v>
      </c>
      <c r="E14" s="18">
        <f t="shared" si="1"/>
        <v>25995.455901005971</v>
      </c>
      <c r="F14" s="19">
        <f t="shared" si="4"/>
        <v>1823348.4909787497</v>
      </c>
    </row>
    <row r="15" spans="2:14" x14ac:dyDescent="0.3">
      <c r="B15" s="16">
        <f t="shared" si="2"/>
        <v>8</v>
      </c>
      <c r="C15" s="17">
        <f t="shared" si="3"/>
        <v>1823348.4909787497</v>
      </c>
      <c r="D15" s="18">
        <f t="shared" si="0"/>
        <v>18233.484909787494</v>
      </c>
      <c r="E15" s="18">
        <f t="shared" si="1"/>
        <v>26255.410460016032</v>
      </c>
      <c r="F15" s="19">
        <f t="shared" si="4"/>
        <v>1797093.0805187337</v>
      </c>
    </row>
    <row r="16" spans="2:14" x14ac:dyDescent="0.3">
      <c r="B16" s="16">
        <f t="shared" si="2"/>
        <v>9</v>
      </c>
      <c r="C16" s="17">
        <f t="shared" si="3"/>
        <v>1797093.0805187337</v>
      </c>
      <c r="D16" s="18">
        <f t="shared" si="0"/>
        <v>17970.930805187334</v>
      </c>
      <c r="E16" s="18">
        <f t="shared" si="1"/>
        <v>26517.964564616192</v>
      </c>
      <c r="F16" s="19">
        <f t="shared" si="4"/>
        <v>1770575.1159541176</v>
      </c>
    </row>
    <row r="17" spans="2:6" x14ac:dyDescent="0.3">
      <c r="B17" s="16">
        <f t="shared" si="2"/>
        <v>10</v>
      </c>
      <c r="C17" s="17">
        <f t="shared" si="3"/>
        <v>1770575.1159541176</v>
      </c>
      <c r="D17" s="18">
        <f t="shared" si="0"/>
        <v>17705.751159541174</v>
      </c>
      <c r="E17" s="18">
        <f t="shared" si="1"/>
        <v>26783.144210262351</v>
      </c>
      <c r="F17" s="19">
        <f t="shared" si="4"/>
        <v>1743791.9717438552</v>
      </c>
    </row>
    <row r="18" spans="2:6" x14ac:dyDescent="0.3">
      <c r="B18" s="16">
        <f t="shared" si="2"/>
        <v>11</v>
      </c>
      <c r="C18" s="17">
        <f t="shared" si="3"/>
        <v>1743791.9717438552</v>
      </c>
      <c r="D18" s="18">
        <f t="shared" si="0"/>
        <v>17437.919717438552</v>
      </c>
      <c r="E18" s="18">
        <f t="shared" si="1"/>
        <v>27050.975652364974</v>
      </c>
      <c r="F18" s="19">
        <f t="shared" si="4"/>
        <v>1716740.9960914901</v>
      </c>
    </row>
    <row r="19" spans="2:6" x14ac:dyDescent="0.3">
      <c r="B19" s="16">
        <f t="shared" si="2"/>
        <v>12</v>
      </c>
      <c r="C19" s="17">
        <f t="shared" si="3"/>
        <v>1716740.9960914901</v>
      </c>
      <c r="D19" s="18">
        <f t="shared" si="0"/>
        <v>17167.409960914902</v>
      </c>
      <c r="E19" s="18">
        <f t="shared" si="1"/>
        <v>27321.485408888624</v>
      </c>
      <c r="F19" s="19">
        <f t="shared" si="4"/>
        <v>1689419.5106826015</v>
      </c>
    </row>
    <row r="20" spans="2:6" x14ac:dyDescent="0.3">
      <c r="B20" s="16">
        <f t="shared" si="2"/>
        <v>13</v>
      </c>
      <c r="C20" s="17">
        <f t="shared" si="3"/>
        <v>1689419.5106826015</v>
      </c>
      <c r="D20" s="18">
        <f t="shared" si="0"/>
        <v>16894.195106826013</v>
      </c>
      <c r="E20" s="18">
        <f t="shared" si="1"/>
        <v>27594.700262977512</v>
      </c>
      <c r="F20" s="19">
        <f t="shared" si="4"/>
        <v>1661824.810419624</v>
      </c>
    </row>
    <row r="21" spans="2:6" x14ac:dyDescent="0.3">
      <c r="B21" s="16">
        <f t="shared" si="2"/>
        <v>14</v>
      </c>
      <c r="C21" s="17">
        <f t="shared" si="3"/>
        <v>1661824.810419624</v>
      </c>
      <c r="D21" s="18">
        <f t="shared" si="0"/>
        <v>16618.248104196238</v>
      </c>
      <c r="E21" s="18">
        <f t="shared" si="1"/>
        <v>27870.647265607287</v>
      </c>
      <c r="F21" s="19">
        <f t="shared" si="4"/>
        <v>1633954.1631540167</v>
      </c>
    </row>
    <row r="22" spans="2:6" x14ac:dyDescent="0.3">
      <c r="B22" s="16">
        <f t="shared" si="2"/>
        <v>15</v>
      </c>
      <c r="C22" s="17">
        <f t="shared" si="3"/>
        <v>1633954.1631540167</v>
      </c>
      <c r="D22" s="18">
        <f t="shared" si="0"/>
        <v>16339.541631540167</v>
      </c>
      <c r="E22" s="18">
        <f t="shared" si="1"/>
        <v>28149.353738263359</v>
      </c>
      <c r="F22" s="19">
        <f t="shared" si="4"/>
        <v>1605804.8094157535</v>
      </c>
    </row>
    <row r="23" spans="2:6" x14ac:dyDescent="0.3">
      <c r="B23" s="16">
        <f t="shared" si="2"/>
        <v>16</v>
      </c>
      <c r="C23" s="17">
        <f t="shared" si="3"/>
        <v>1605804.8094157535</v>
      </c>
      <c r="D23" s="18">
        <f t="shared" si="0"/>
        <v>16058.048094157535</v>
      </c>
      <c r="E23" s="18">
        <f t="shared" si="1"/>
        <v>28430.847275645989</v>
      </c>
      <c r="F23" s="19">
        <f t="shared" si="4"/>
        <v>1577373.9621401075</v>
      </c>
    </row>
    <row r="24" spans="2:6" x14ac:dyDescent="0.3">
      <c r="B24" s="16">
        <f t="shared" si="2"/>
        <v>17</v>
      </c>
      <c r="C24" s="17">
        <f t="shared" si="3"/>
        <v>1577373.9621401075</v>
      </c>
      <c r="D24" s="18">
        <f t="shared" si="0"/>
        <v>15773.739621401075</v>
      </c>
      <c r="E24" s="18">
        <f t="shared" si="1"/>
        <v>28715.155748402452</v>
      </c>
      <c r="F24" s="19">
        <f t="shared" si="4"/>
        <v>1548658.8063917051</v>
      </c>
    </row>
    <row r="25" spans="2:6" x14ac:dyDescent="0.3">
      <c r="B25" s="16">
        <f t="shared" si="2"/>
        <v>18</v>
      </c>
      <c r="C25" s="17">
        <f t="shared" si="3"/>
        <v>1548658.8063917051</v>
      </c>
      <c r="D25" s="18">
        <f t="shared" si="0"/>
        <v>15486.58806391705</v>
      </c>
      <c r="E25" s="18">
        <f t="shared" si="1"/>
        <v>29002.307305886476</v>
      </c>
      <c r="F25" s="19">
        <f t="shared" si="4"/>
        <v>1519656.4990858187</v>
      </c>
    </row>
    <row r="26" spans="2:6" x14ac:dyDescent="0.3">
      <c r="B26" s="16">
        <f t="shared" si="2"/>
        <v>19</v>
      </c>
      <c r="C26" s="17">
        <f t="shared" si="3"/>
        <v>1519656.4990858187</v>
      </c>
      <c r="D26" s="18">
        <f t="shared" si="0"/>
        <v>15196.564990858185</v>
      </c>
      <c r="E26" s="18">
        <f t="shared" si="1"/>
        <v>29292.330378945342</v>
      </c>
      <c r="F26" s="19">
        <f t="shared" si="4"/>
        <v>1490364.1687068732</v>
      </c>
    </row>
    <row r="27" spans="2:6" x14ac:dyDescent="0.3">
      <c r="B27" s="16">
        <f t="shared" si="2"/>
        <v>20</v>
      </c>
      <c r="C27" s="17">
        <f t="shared" si="3"/>
        <v>1490364.1687068732</v>
      </c>
      <c r="D27" s="18">
        <f t="shared" si="0"/>
        <v>14903.641687068732</v>
      </c>
      <c r="E27" s="18">
        <f t="shared" si="1"/>
        <v>29585.253682734794</v>
      </c>
      <c r="F27" s="19">
        <f t="shared" si="4"/>
        <v>1460778.9150241385</v>
      </c>
    </row>
    <row r="28" spans="2:6" x14ac:dyDescent="0.3">
      <c r="B28" s="16">
        <f t="shared" si="2"/>
        <v>21</v>
      </c>
      <c r="C28" s="17">
        <f t="shared" si="3"/>
        <v>1460778.9150241385</v>
      </c>
      <c r="D28" s="18">
        <f t="shared" si="0"/>
        <v>14607.789150241384</v>
      </c>
      <c r="E28" s="18">
        <f t="shared" si="1"/>
        <v>29881.106219562142</v>
      </c>
      <c r="F28" s="19">
        <f t="shared" si="4"/>
        <v>1430897.8088045763</v>
      </c>
    </row>
    <row r="29" spans="2:6" x14ac:dyDescent="0.3">
      <c r="B29" s="16">
        <f t="shared" si="2"/>
        <v>22</v>
      </c>
      <c r="C29" s="17">
        <f t="shared" si="3"/>
        <v>1430897.8088045763</v>
      </c>
      <c r="D29" s="18">
        <f t="shared" si="0"/>
        <v>14308.978088045762</v>
      </c>
      <c r="E29" s="18">
        <f t="shared" si="1"/>
        <v>30179.917281757764</v>
      </c>
      <c r="F29" s="19">
        <f t="shared" si="4"/>
        <v>1400717.8915228185</v>
      </c>
    </row>
    <row r="30" spans="2:6" x14ac:dyDescent="0.3">
      <c r="B30" s="16">
        <f t="shared" si="2"/>
        <v>23</v>
      </c>
      <c r="C30" s="17">
        <f t="shared" si="3"/>
        <v>1400717.8915228185</v>
      </c>
      <c r="D30" s="18">
        <f t="shared" si="0"/>
        <v>14007.178915228185</v>
      </c>
      <c r="E30" s="18">
        <f t="shared" si="1"/>
        <v>30481.71645457534</v>
      </c>
      <c r="F30" s="19">
        <f t="shared" si="4"/>
        <v>1370236.1750682432</v>
      </c>
    </row>
    <row r="31" spans="2:6" x14ac:dyDescent="0.3">
      <c r="B31" s="16">
        <f t="shared" si="2"/>
        <v>24</v>
      </c>
      <c r="C31" s="17">
        <f t="shared" si="3"/>
        <v>1370236.1750682432</v>
      </c>
      <c r="D31" s="18">
        <f t="shared" si="0"/>
        <v>13702.36175068243</v>
      </c>
      <c r="E31" s="18">
        <f t="shared" si="1"/>
        <v>30786.533619121095</v>
      </c>
      <c r="F31" s="19">
        <f t="shared" si="4"/>
        <v>1339449.641449122</v>
      </c>
    </row>
    <row r="32" spans="2:6" x14ac:dyDescent="0.3">
      <c r="B32" s="16">
        <f t="shared" si="2"/>
        <v>25</v>
      </c>
      <c r="C32" s="17">
        <f t="shared" si="3"/>
        <v>1339449.641449122</v>
      </c>
      <c r="D32" s="18">
        <f t="shared" si="0"/>
        <v>13394.496414491221</v>
      </c>
      <c r="E32" s="18">
        <f t="shared" si="1"/>
        <v>31094.398955312303</v>
      </c>
      <c r="F32" s="19">
        <f t="shared" si="4"/>
        <v>1308355.2424938097</v>
      </c>
    </row>
    <row r="33" spans="2:6" x14ac:dyDescent="0.3">
      <c r="B33" s="16">
        <f t="shared" si="2"/>
        <v>26</v>
      </c>
      <c r="C33" s="17">
        <f t="shared" si="3"/>
        <v>1308355.2424938097</v>
      </c>
      <c r="D33" s="18">
        <f t="shared" si="0"/>
        <v>13083.552424938096</v>
      </c>
      <c r="E33" s="18">
        <f t="shared" si="1"/>
        <v>31405.342944865428</v>
      </c>
      <c r="F33" s="19">
        <f t="shared" si="4"/>
        <v>1276949.8995489443</v>
      </c>
    </row>
    <row r="34" spans="2:6" x14ac:dyDescent="0.3">
      <c r="B34" s="16">
        <f t="shared" si="2"/>
        <v>27</v>
      </c>
      <c r="C34" s="17">
        <f t="shared" si="3"/>
        <v>1276949.8995489443</v>
      </c>
      <c r="D34" s="18">
        <f t="shared" si="0"/>
        <v>12769.498995489443</v>
      </c>
      <c r="E34" s="18">
        <f t="shared" si="1"/>
        <v>31719.396374314085</v>
      </c>
      <c r="F34" s="19">
        <f t="shared" si="4"/>
        <v>1245230.5031746302</v>
      </c>
    </row>
    <row r="35" spans="2:6" x14ac:dyDescent="0.3">
      <c r="B35" s="16">
        <f t="shared" si="2"/>
        <v>28</v>
      </c>
      <c r="C35" s="17">
        <f t="shared" si="3"/>
        <v>1245230.5031746302</v>
      </c>
      <c r="D35" s="18">
        <f t="shared" si="0"/>
        <v>12452.3050317463</v>
      </c>
      <c r="E35" s="18">
        <f t="shared" si="1"/>
        <v>32036.590338057227</v>
      </c>
      <c r="F35" s="19">
        <f t="shared" si="4"/>
        <v>1213193.9128365731</v>
      </c>
    </row>
    <row r="36" spans="2:6" x14ac:dyDescent="0.3">
      <c r="B36" s="16">
        <f t="shared" si="2"/>
        <v>29</v>
      </c>
      <c r="C36" s="17">
        <f t="shared" si="3"/>
        <v>1213193.9128365731</v>
      </c>
      <c r="D36" s="18">
        <f t="shared" si="0"/>
        <v>12131.939128365731</v>
      </c>
      <c r="E36" s="18">
        <f t="shared" si="1"/>
        <v>32356.956241437794</v>
      </c>
      <c r="F36" s="19">
        <f t="shared" si="4"/>
        <v>1180836.9565951354</v>
      </c>
    </row>
    <row r="37" spans="2:6" x14ac:dyDescent="0.3">
      <c r="B37" s="16">
        <f t="shared" si="2"/>
        <v>30</v>
      </c>
      <c r="C37" s="17">
        <f t="shared" si="3"/>
        <v>1180836.9565951354</v>
      </c>
      <c r="D37" s="18">
        <f t="shared" si="0"/>
        <v>11808.369565951354</v>
      </c>
      <c r="E37" s="18">
        <f t="shared" si="1"/>
        <v>32680.525803852172</v>
      </c>
      <c r="F37" s="19">
        <f t="shared" si="4"/>
        <v>1148156.4307912833</v>
      </c>
    </row>
    <row r="38" spans="2:6" x14ac:dyDescent="0.3">
      <c r="B38" s="16">
        <f t="shared" si="2"/>
        <v>31</v>
      </c>
      <c r="C38" s="17">
        <f t="shared" si="3"/>
        <v>1148156.4307912833</v>
      </c>
      <c r="D38" s="18">
        <f t="shared" si="0"/>
        <v>11481.564307912833</v>
      </c>
      <c r="E38" s="18">
        <f t="shared" si="1"/>
        <v>33007.331061890691</v>
      </c>
      <c r="F38" s="19">
        <f t="shared" si="4"/>
        <v>1115149.0997293927</v>
      </c>
    </row>
    <row r="39" spans="2:6" x14ac:dyDescent="0.3">
      <c r="B39" s="16">
        <f t="shared" si="2"/>
        <v>32</v>
      </c>
      <c r="C39" s="17">
        <f t="shared" si="3"/>
        <v>1115149.0997293927</v>
      </c>
      <c r="D39" s="18">
        <f t="shared" si="0"/>
        <v>11151.490997293926</v>
      </c>
      <c r="E39" s="18">
        <f t="shared" si="1"/>
        <v>33337.404372509598</v>
      </c>
      <c r="F39" s="19">
        <f t="shared" si="4"/>
        <v>1081811.6953568831</v>
      </c>
    </row>
    <row r="40" spans="2:6" x14ac:dyDescent="0.3">
      <c r="B40" s="16">
        <f t="shared" si="2"/>
        <v>33</v>
      </c>
      <c r="C40" s="17">
        <f t="shared" si="3"/>
        <v>1081811.6953568831</v>
      </c>
      <c r="D40" s="18">
        <f t="shared" si="0"/>
        <v>10818.11695356883</v>
      </c>
      <c r="E40" s="18">
        <f t="shared" si="1"/>
        <v>33670.778416234694</v>
      </c>
      <c r="F40" s="19">
        <f t="shared" si="4"/>
        <v>1048140.9169406485</v>
      </c>
    </row>
    <row r="41" spans="2:6" x14ac:dyDescent="0.3">
      <c r="B41" s="16">
        <f t="shared" si="2"/>
        <v>34</v>
      </c>
      <c r="C41" s="17">
        <f t="shared" si="3"/>
        <v>1048140.9169406485</v>
      </c>
      <c r="D41" s="18">
        <f t="shared" si="0"/>
        <v>10481.409169406485</v>
      </c>
      <c r="E41" s="18">
        <f t="shared" si="1"/>
        <v>34007.486200397041</v>
      </c>
      <c r="F41" s="19">
        <f t="shared" si="4"/>
        <v>1014133.4307402514</v>
      </c>
    </row>
    <row r="42" spans="2:6" x14ac:dyDescent="0.3">
      <c r="B42" s="16">
        <f t="shared" si="2"/>
        <v>35</v>
      </c>
      <c r="C42" s="17">
        <f t="shared" si="3"/>
        <v>1014133.4307402514</v>
      </c>
      <c r="D42" s="18">
        <f t="shared" si="0"/>
        <v>10141.334307402514</v>
      </c>
      <c r="E42" s="18">
        <f t="shared" si="1"/>
        <v>34347.561062401015</v>
      </c>
      <c r="F42" s="19">
        <f t="shared" si="4"/>
        <v>979785.86967785039</v>
      </c>
    </row>
    <row r="43" spans="2:6" x14ac:dyDescent="0.3">
      <c r="B43" s="16">
        <f t="shared" si="2"/>
        <v>36</v>
      </c>
      <c r="C43" s="17">
        <f t="shared" si="3"/>
        <v>979785.86967785039</v>
      </c>
      <c r="D43" s="18">
        <f t="shared" si="0"/>
        <v>9797.8586967785031</v>
      </c>
      <c r="E43" s="18">
        <f t="shared" si="1"/>
        <v>34691.036673025024</v>
      </c>
      <c r="F43" s="19">
        <f t="shared" si="4"/>
        <v>945094.8330048254</v>
      </c>
    </row>
    <row r="44" spans="2:6" x14ac:dyDescent="0.3">
      <c r="B44" s="16">
        <f t="shared" si="2"/>
        <v>37</v>
      </c>
      <c r="C44" s="17">
        <f t="shared" si="3"/>
        <v>945094.8330048254</v>
      </c>
      <c r="D44" s="18">
        <f t="shared" si="0"/>
        <v>9450.9483300482534</v>
      </c>
      <c r="E44" s="18">
        <f t="shared" si="1"/>
        <v>35037.947039755272</v>
      </c>
      <c r="F44" s="19">
        <f t="shared" si="4"/>
        <v>910056.88596507011</v>
      </c>
    </row>
    <row r="45" spans="2:6" x14ac:dyDescent="0.3">
      <c r="B45" s="16">
        <f t="shared" si="2"/>
        <v>38</v>
      </c>
      <c r="C45" s="17">
        <f t="shared" si="3"/>
        <v>910056.88596507011</v>
      </c>
      <c r="D45" s="18">
        <f t="shared" si="0"/>
        <v>9100.5688596507007</v>
      </c>
      <c r="E45" s="18">
        <f t="shared" si="1"/>
        <v>35388.326510152823</v>
      </c>
      <c r="F45" s="19">
        <f t="shared" si="4"/>
        <v>874668.55945491733</v>
      </c>
    </row>
    <row r="46" spans="2:6" x14ac:dyDescent="0.3">
      <c r="B46" s="16">
        <f t="shared" si="2"/>
        <v>39</v>
      </c>
      <c r="C46" s="17">
        <f t="shared" si="3"/>
        <v>874668.55945491733</v>
      </c>
      <c r="D46" s="18">
        <f t="shared" si="0"/>
        <v>8746.6855945491734</v>
      </c>
      <c r="E46" s="18">
        <f t="shared" si="1"/>
        <v>35742.209775254349</v>
      </c>
      <c r="F46" s="19">
        <f t="shared" si="4"/>
        <v>838926.34967966296</v>
      </c>
    </row>
    <row r="47" spans="2:6" x14ac:dyDescent="0.3">
      <c r="B47" s="16">
        <f t="shared" si="2"/>
        <v>40</v>
      </c>
      <c r="C47" s="17">
        <f t="shared" si="3"/>
        <v>838926.34967966296</v>
      </c>
      <c r="D47" s="18">
        <f t="shared" si="0"/>
        <v>8389.2634967966296</v>
      </c>
      <c r="E47" s="18">
        <f t="shared" si="1"/>
        <v>36099.631873006896</v>
      </c>
      <c r="F47" s="19">
        <f t="shared" si="4"/>
        <v>802826.71780665603</v>
      </c>
    </row>
    <row r="48" spans="2:6" x14ac:dyDescent="0.3">
      <c r="B48" s="16">
        <f t="shared" si="2"/>
        <v>41</v>
      </c>
      <c r="C48" s="17">
        <f t="shared" si="3"/>
        <v>802826.71780665603</v>
      </c>
      <c r="D48" s="18">
        <f t="shared" si="0"/>
        <v>8028.2671780665596</v>
      </c>
      <c r="E48" s="18">
        <f t="shared" si="1"/>
        <v>36460.628191736963</v>
      </c>
      <c r="F48" s="19">
        <f t="shared" si="4"/>
        <v>766366.08961491904</v>
      </c>
    </row>
    <row r="49" spans="2:6" x14ac:dyDescent="0.3">
      <c r="B49" s="16">
        <f t="shared" si="2"/>
        <v>42</v>
      </c>
      <c r="C49" s="17">
        <f t="shared" si="3"/>
        <v>766366.08961491904</v>
      </c>
      <c r="D49" s="18">
        <f t="shared" si="0"/>
        <v>7663.6608961491902</v>
      </c>
      <c r="E49" s="18">
        <f t="shared" si="1"/>
        <v>36825.234473654338</v>
      </c>
      <c r="F49" s="19">
        <f t="shared" si="4"/>
        <v>729540.85514126474</v>
      </c>
    </row>
    <row r="50" spans="2:6" x14ac:dyDescent="0.3">
      <c r="B50" s="16">
        <f t="shared" si="2"/>
        <v>43</v>
      </c>
      <c r="C50" s="17">
        <f t="shared" si="3"/>
        <v>729540.85514126474</v>
      </c>
      <c r="D50" s="18">
        <f t="shared" si="0"/>
        <v>7295.4085514126464</v>
      </c>
      <c r="E50" s="18">
        <f t="shared" si="1"/>
        <v>37193.486818390877</v>
      </c>
      <c r="F50" s="19">
        <f t="shared" si="4"/>
        <v>692347.36832287384</v>
      </c>
    </row>
    <row r="51" spans="2:6" x14ac:dyDescent="0.3">
      <c r="B51" s="16">
        <f t="shared" si="2"/>
        <v>44</v>
      </c>
      <c r="C51" s="17">
        <f t="shared" si="3"/>
        <v>692347.36832287384</v>
      </c>
      <c r="D51" s="18">
        <f t="shared" si="0"/>
        <v>6923.4736832287381</v>
      </c>
      <c r="E51" s="18">
        <f t="shared" si="1"/>
        <v>37565.421686574788</v>
      </c>
      <c r="F51" s="19">
        <f t="shared" si="4"/>
        <v>654781.94663629902</v>
      </c>
    </row>
    <row r="52" spans="2:6" x14ac:dyDescent="0.3">
      <c r="B52" s="16">
        <f t="shared" si="2"/>
        <v>45</v>
      </c>
      <c r="C52" s="17">
        <f t="shared" si="3"/>
        <v>654781.94663629902</v>
      </c>
      <c r="D52" s="18">
        <f t="shared" si="0"/>
        <v>6547.8194663629902</v>
      </c>
      <c r="E52" s="18">
        <f t="shared" si="1"/>
        <v>37941.075903440535</v>
      </c>
      <c r="F52" s="19">
        <f t="shared" si="4"/>
        <v>616840.87073285854</v>
      </c>
    </row>
    <row r="53" spans="2:6" x14ac:dyDescent="0.3">
      <c r="B53" s="16">
        <f t="shared" si="2"/>
        <v>46</v>
      </c>
      <c r="C53" s="17">
        <f t="shared" si="3"/>
        <v>616840.87073285854</v>
      </c>
      <c r="D53" s="18">
        <f t="shared" si="0"/>
        <v>6168.4087073285855</v>
      </c>
      <c r="E53" s="18">
        <f t="shared" si="1"/>
        <v>38320.486662474941</v>
      </c>
      <c r="F53" s="19">
        <f t="shared" si="4"/>
        <v>578520.38407038362</v>
      </c>
    </row>
    <row r="54" spans="2:6" x14ac:dyDescent="0.3">
      <c r="B54" s="16">
        <f t="shared" si="2"/>
        <v>47</v>
      </c>
      <c r="C54" s="17">
        <f t="shared" si="3"/>
        <v>578520.38407038362</v>
      </c>
      <c r="D54" s="18">
        <f t="shared" si="0"/>
        <v>5785.2038407038353</v>
      </c>
      <c r="E54" s="18">
        <f t="shared" si="1"/>
        <v>38703.691529099691</v>
      </c>
      <c r="F54" s="19">
        <f t="shared" si="4"/>
        <v>539816.6925412839</v>
      </c>
    </row>
    <row r="55" spans="2:6" x14ac:dyDescent="0.3">
      <c r="B55" s="16">
        <f t="shared" si="2"/>
        <v>48</v>
      </c>
      <c r="C55" s="17">
        <f t="shared" si="3"/>
        <v>539816.6925412839</v>
      </c>
      <c r="D55" s="18">
        <f t="shared" si="0"/>
        <v>5398.1669254128383</v>
      </c>
      <c r="E55" s="18">
        <f t="shared" si="1"/>
        <v>39090.72844439069</v>
      </c>
      <c r="F55" s="19">
        <f t="shared" si="4"/>
        <v>500725.96409689321</v>
      </c>
    </row>
    <row r="56" spans="2:6" x14ac:dyDescent="0.3">
      <c r="B56" s="16">
        <f t="shared" si="2"/>
        <v>49</v>
      </c>
      <c r="C56" s="17">
        <f t="shared" si="3"/>
        <v>500725.96409689321</v>
      </c>
      <c r="D56" s="18">
        <f t="shared" si="0"/>
        <v>5007.2596409689313</v>
      </c>
      <c r="E56" s="18">
        <f t="shared" si="1"/>
        <v>39481.635728834597</v>
      </c>
      <c r="F56" s="19">
        <f t="shared" si="4"/>
        <v>461244.3283680586</v>
      </c>
    </row>
    <row r="57" spans="2:6" x14ac:dyDescent="0.3">
      <c r="B57" s="16">
        <f t="shared" si="2"/>
        <v>50</v>
      </c>
      <c r="C57" s="17">
        <f t="shared" si="3"/>
        <v>461244.3283680586</v>
      </c>
      <c r="D57" s="18">
        <f t="shared" si="0"/>
        <v>4612.4432836805854</v>
      </c>
      <c r="E57" s="18">
        <f t="shared" si="1"/>
        <v>39876.452086122939</v>
      </c>
      <c r="F57" s="19">
        <f t="shared" si="4"/>
        <v>421367.87628193566</v>
      </c>
    </row>
    <row r="58" spans="2:6" x14ac:dyDescent="0.3">
      <c r="B58" s="16">
        <f t="shared" si="2"/>
        <v>51</v>
      </c>
      <c r="C58" s="17">
        <f t="shared" si="3"/>
        <v>421367.87628193566</v>
      </c>
      <c r="D58" s="18">
        <f t="shared" si="0"/>
        <v>4213.678762819357</v>
      </c>
      <c r="E58" s="18">
        <f t="shared" si="1"/>
        <v>40275.21660698417</v>
      </c>
      <c r="F58" s="19">
        <f t="shared" si="4"/>
        <v>381092.65967495152</v>
      </c>
    </row>
    <row r="59" spans="2:6" x14ac:dyDescent="0.3">
      <c r="B59" s="16">
        <f t="shared" si="2"/>
        <v>52</v>
      </c>
      <c r="C59" s="17">
        <f t="shared" si="3"/>
        <v>381092.65967495152</v>
      </c>
      <c r="D59" s="18">
        <f t="shared" si="0"/>
        <v>3810.9265967495153</v>
      </c>
      <c r="E59" s="18">
        <f t="shared" si="1"/>
        <v>40677.96877305401</v>
      </c>
      <c r="F59" s="19">
        <f t="shared" si="4"/>
        <v>340414.6909018975</v>
      </c>
    </row>
    <row r="60" spans="2:6" x14ac:dyDescent="0.3">
      <c r="B60" s="16">
        <f t="shared" si="2"/>
        <v>53</v>
      </c>
      <c r="C60" s="17">
        <f t="shared" si="3"/>
        <v>340414.6909018975</v>
      </c>
      <c r="D60" s="18">
        <f t="shared" si="0"/>
        <v>3404.1469090189748</v>
      </c>
      <c r="E60" s="18">
        <f t="shared" si="1"/>
        <v>41084.748460784554</v>
      </c>
      <c r="F60" s="19">
        <f t="shared" si="4"/>
        <v>299329.94244111294</v>
      </c>
    </row>
    <row r="61" spans="2:6" x14ac:dyDescent="0.3">
      <c r="B61" s="16">
        <f t="shared" si="2"/>
        <v>54</v>
      </c>
      <c r="C61" s="17">
        <f t="shared" si="3"/>
        <v>299329.94244111294</v>
      </c>
      <c r="D61" s="18">
        <f t="shared" si="0"/>
        <v>2993.2994244111292</v>
      </c>
      <c r="E61" s="18">
        <f t="shared" si="1"/>
        <v>41495.595945392393</v>
      </c>
      <c r="F61" s="19">
        <f t="shared" si="4"/>
        <v>257834.34649572056</v>
      </c>
    </row>
    <row r="62" spans="2:6" x14ac:dyDescent="0.3">
      <c r="B62" s="16">
        <f t="shared" si="2"/>
        <v>55</v>
      </c>
      <c r="C62" s="17">
        <f t="shared" si="3"/>
        <v>257834.34649572056</v>
      </c>
      <c r="D62" s="18">
        <f t="shared" si="0"/>
        <v>2578.3434649572055</v>
      </c>
      <c r="E62" s="18">
        <f t="shared" si="1"/>
        <v>41910.551904846317</v>
      </c>
      <c r="F62" s="19">
        <f t="shared" si="4"/>
        <v>215923.79459087423</v>
      </c>
    </row>
    <row r="63" spans="2:6" x14ac:dyDescent="0.3">
      <c r="B63" s="16">
        <f t="shared" si="2"/>
        <v>56</v>
      </c>
      <c r="C63" s="17">
        <f t="shared" si="3"/>
        <v>215923.79459087423</v>
      </c>
      <c r="D63" s="18">
        <f t="shared" si="0"/>
        <v>2159.2379459087419</v>
      </c>
      <c r="E63" s="18">
        <f t="shared" si="1"/>
        <v>42329.657423894787</v>
      </c>
      <c r="F63" s="19">
        <f t="shared" si="4"/>
        <v>173594.13716697943</v>
      </c>
    </row>
    <row r="64" spans="2:6" x14ac:dyDescent="0.3">
      <c r="B64" s="16">
        <f t="shared" si="2"/>
        <v>57</v>
      </c>
      <c r="C64" s="17">
        <f t="shared" si="3"/>
        <v>173594.13716697943</v>
      </c>
      <c r="D64" s="18">
        <f t="shared" si="0"/>
        <v>1735.9413716697943</v>
      </c>
      <c r="E64" s="18">
        <f t="shared" si="1"/>
        <v>42752.953998133729</v>
      </c>
      <c r="F64" s="19">
        <f t="shared" si="4"/>
        <v>130841.1831688457</v>
      </c>
    </row>
    <row r="65" spans="2:6" x14ac:dyDescent="0.3">
      <c r="B65" s="16">
        <f t="shared" si="2"/>
        <v>58</v>
      </c>
      <c r="C65" s="17">
        <f t="shared" si="3"/>
        <v>130841.1831688457</v>
      </c>
      <c r="D65" s="18">
        <f t="shared" si="0"/>
        <v>1308.4118316884569</v>
      </c>
      <c r="E65" s="18">
        <f t="shared" si="1"/>
        <v>43180.48353811507</v>
      </c>
      <c r="F65" s="19">
        <f t="shared" si="4"/>
        <v>87660.69963073064</v>
      </c>
    </row>
    <row r="66" spans="2:6" x14ac:dyDescent="0.3">
      <c r="B66" s="16">
        <f t="shared" si="2"/>
        <v>59</v>
      </c>
      <c r="C66" s="17">
        <f t="shared" si="3"/>
        <v>87660.69963073064</v>
      </c>
      <c r="D66" s="18">
        <f t="shared" si="0"/>
        <v>876.60699630730642</v>
      </c>
      <c r="E66" s="18">
        <f t="shared" si="1"/>
        <v>43612.288373496216</v>
      </c>
      <c r="F66" s="19">
        <f t="shared" si="4"/>
        <v>44048.411257234424</v>
      </c>
    </row>
    <row r="67" spans="2:6" x14ac:dyDescent="0.3">
      <c r="B67" s="16">
        <f t="shared" si="2"/>
        <v>60</v>
      </c>
      <c r="C67" s="17">
        <f t="shared" si="3"/>
        <v>44048.411257234424</v>
      </c>
      <c r="D67" s="18">
        <f t="shared" si="0"/>
        <v>440.4841125723442</v>
      </c>
      <c r="E67" s="18">
        <f t="shared" si="1"/>
        <v>44048.411257231179</v>
      </c>
      <c r="F67" s="19">
        <f t="shared" si="4"/>
        <v>3.245077095925808E-9</v>
      </c>
    </row>
    <row r="68" spans="2:6" ht="15" thickBot="1" x14ac:dyDescent="0.35">
      <c r="B68" s="21"/>
      <c r="C68" s="22"/>
      <c r="D68" s="22">
        <f t="shared" ref="D68" si="5">SUM(D8:D67)</f>
        <v>669333.72218821419</v>
      </c>
      <c r="E68" s="18">
        <f t="shared" si="1"/>
        <v>-624844.82681841066</v>
      </c>
      <c r="F68" s="2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Cashflow</vt:lpstr>
      <vt:lpstr>Fixed assets</vt:lpstr>
      <vt:lpstr>Loan workings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</dc:creator>
  <cp:lastModifiedBy>Venkataramani R</cp:lastModifiedBy>
  <dcterms:created xsi:type="dcterms:W3CDTF">2021-06-07T08:47:25Z</dcterms:created>
  <dcterms:modified xsi:type="dcterms:W3CDTF">2021-06-11T04:30:59Z</dcterms:modified>
</cp:coreProperties>
</file>